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60" windowHeight="5235"/>
  </bookViews>
  <sheets>
    <sheet name="Tabla 1" sheetId="2" r:id="rId1"/>
    <sheet name="Tabla 2" sheetId="1" r:id="rId2"/>
    <sheet name="Tabla 3" sheetId="4" r:id="rId3"/>
    <sheet name="Tabla 4" sheetId="3" r:id="rId4"/>
    <sheet name="Tabla 5" sheetId="16" r:id="rId5"/>
    <sheet name="Tabla 6" sheetId="6" r:id="rId6"/>
    <sheet name="Tabla 7" sheetId="7" r:id="rId7"/>
    <sheet name="Tabla 8" sheetId="8" r:id="rId8"/>
    <sheet name="Tabla 9 y 10" sheetId="9" r:id="rId9"/>
    <sheet name="Tabla 11-12-13" sheetId="12" r:id="rId10"/>
    <sheet name="Tabla 14" sheetId="17" r:id="rId11"/>
    <sheet name="Tabla 15" sheetId="18" r:id="rId12"/>
    <sheet name="Tabla 16" sheetId="19" r:id="rId13"/>
    <sheet name="Tabla 17" sheetId="20" r:id="rId14"/>
    <sheet name="Tabla 18" sheetId="21" r:id="rId15"/>
  </sheets>
  <definedNames>
    <definedName name="_xlnm._FilterDatabase" localSheetId="9" hidden="1">'Tabla 11-12-13'!$V$68:$W$86</definedName>
    <definedName name="_xlnm.Print_Area" localSheetId="0">'Tabla 1'!$A$1:$M$36</definedName>
    <definedName name="_xlnm.Print_Area" localSheetId="9">'Tabla 11-12-13'!$A$1:$U$120</definedName>
    <definedName name="_xlnm.Print_Area" localSheetId="1">'Tabla 2'!$A$1:$AN$33</definedName>
    <definedName name="_xlnm.Print_Area" localSheetId="2">'Tabla 3'!$A$1:$X$33</definedName>
    <definedName name="_xlnm.Print_Area" localSheetId="3">'Tabla 4'!$A$1:$AH$33</definedName>
    <definedName name="_xlnm.Print_Area" localSheetId="4">'Tabla 5'!$A$1:$AI$41</definedName>
    <definedName name="_xlnm.Print_Area" localSheetId="5">'Tabla 6'!$A$1:$W$18</definedName>
    <definedName name="_xlnm.Print_Area" localSheetId="7">'Tabla 8'!$A$1:$AC$34</definedName>
    <definedName name="_xlnm.Print_Area" localSheetId="8">'Tabla 9 y 10'!$A$1:$Y$43</definedName>
  </definedNames>
  <calcPr calcId="124519"/>
</workbook>
</file>

<file path=xl/calcChain.xml><?xml version="1.0" encoding="utf-8"?>
<calcChain xmlns="http://schemas.openxmlformats.org/spreadsheetml/2006/main">
  <c r="D7" i="21"/>
  <c r="B22" i="6"/>
  <c r="B8"/>
  <c r="AF17" i="3"/>
  <c r="C9" i="16"/>
  <c r="C10"/>
  <c r="C13"/>
  <c r="C19"/>
  <c r="C23"/>
  <c r="H8"/>
  <c r="H9"/>
  <c r="H10"/>
  <c r="H11"/>
  <c r="C11" s="1"/>
  <c r="H12"/>
  <c r="C12" s="1"/>
  <c r="H13"/>
  <c r="H14"/>
  <c r="C14" s="1"/>
  <c r="H15"/>
  <c r="H16"/>
  <c r="H17"/>
  <c r="C17" s="1"/>
  <c r="H18"/>
  <c r="H19"/>
  <c r="H20"/>
  <c r="C20" s="1"/>
  <c r="H21"/>
  <c r="C21" s="1"/>
  <c r="H22"/>
  <c r="C22" s="1"/>
  <c r="H23"/>
  <c r="H24"/>
  <c r="C24" s="1"/>
  <c r="H25"/>
  <c r="C25" s="1"/>
  <c r="H26"/>
  <c r="C26" s="1"/>
  <c r="H27"/>
  <c r="C27" s="1"/>
  <c r="H28"/>
  <c r="M8"/>
  <c r="M9"/>
  <c r="M10"/>
  <c r="M11"/>
  <c r="M12"/>
  <c r="M13"/>
  <c r="M14"/>
  <c r="M15"/>
  <c r="M16"/>
  <c r="C16" s="1"/>
  <c r="M17"/>
  <c r="M18"/>
  <c r="M19"/>
  <c r="M20"/>
  <c r="M21"/>
  <c r="M22"/>
  <c r="M23"/>
  <c r="M24"/>
  <c r="M25"/>
  <c r="M26"/>
  <c r="M27"/>
  <c r="M28"/>
  <c r="C28" s="1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V7"/>
  <c r="R8"/>
  <c r="R9"/>
  <c r="R10"/>
  <c r="R11"/>
  <c r="R12"/>
  <c r="R13"/>
  <c r="R14"/>
  <c r="R15"/>
  <c r="R16"/>
  <c r="R17"/>
  <c r="R18"/>
  <c r="C18" s="1"/>
  <c r="R19"/>
  <c r="R20"/>
  <c r="R21"/>
  <c r="R22"/>
  <c r="R23"/>
  <c r="R24"/>
  <c r="R25"/>
  <c r="R26"/>
  <c r="R27"/>
  <c r="R28"/>
  <c r="O7"/>
  <c r="N7"/>
  <c r="I7"/>
  <c r="E7"/>
  <c r="F7"/>
  <c r="G7"/>
  <c r="J7"/>
  <c r="K7"/>
  <c r="L7"/>
  <c r="M7" s="1"/>
  <c r="P7"/>
  <c r="Q7"/>
  <c r="S7"/>
  <c r="T7"/>
  <c r="U7"/>
  <c r="D7"/>
  <c r="C15" l="1"/>
  <c r="R7"/>
  <c r="C8"/>
  <c r="W7"/>
  <c r="H7"/>
  <c r="C11" i="2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D6"/>
  <c r="B7"/>
  <c r="B6" l="1"/>
  <c r="C7"/>
  <c r="C7" i="16"/>
  <c r="C6" i="21"/>
  <c r="C14" i="8" l="1"/>
  <c r="C15"/>
  <c r="C16"/>
  <c r="C17"/>
  <c r="C18"/>
  <c r="C19"/>
  <c r="C20"/>
  <c r="C21"/>
  <c r="C22"/>
  <c r="C23"/>
  <c r="C24"/>
  <c r="C25"/>
  <c r="C26"/>
  <c r="C27"/>
  <c r="C28"/>
  <c r="C29"/>
  <c r="C30"/>
  <c r="C32"/>
  <c r="C13"/>
  <c r="C8" s="1"/>
  <c r="F11" i="20"/>
  <c r="F23"/>
  <c r="F24"/>
  <c r="L9"/>
  <c r="L8" s="1"/>
  <c r="E9"/>
  <c r="F9" s="1"/>
  <c r="E10"/>
  <c r="F10" s="1"/>
  <c r="E11"/>
  <c r="E12"/>
  <c r="F12" s="1"/>
  <c r="E13"/>
  <c r="E14"/>
  <c r="F14" s="1"/>
  <c r="E15"/>
  <c r="F15" s="1"/>
  <c r="E16"/>
  <c r="F16" s="1"/>
  <c r="E17"/>
  <c r="F17" s="1"/>
  <c r="E18"/>
  <c r="F18" s="1"/>
  <c r="E19"/>
  <c r="F19" s="1"/>
  <c r="E20"/>
  <c r="F20" s="1"/>
  <c r="E21"/>
  <c r="F21" s="1"/>
  <c r="E22"/>
  <c r="F22" s="1"/>
  <c r="E23"/>
  <c r="E24"/>
  <c r="E25"/>
  <c r="F25" s="1"/>
  <c r="E26"/>
  <c r="F26" s="1"/>
  <c r="E27"/>
  <c r="F27" s="1"/>
  <c r="E28"/>
  <c r="F28" s="1"/>
  <c r="E29"/>
  <c r="F29" s="1"/>
  <c r="E30"/>
  <c r="F30" s="1"/>
  <c r="E31"/>
  <c r="F31" s="1"/>
  <c r="E32"/>
  <c r="F32" s="1"/>
  <c r="E33"/>
  <c r="E8"/>
  <c r="F8" s="1"/>
  <c r="C8"/>
  <c r="C10" i="7"/>
  <c r="C12"/>
  <c r="Q8"/>
  <c r="Q7" s="1"/>
  <c r="D38" i="17" l="1"/>
  <c r="D37"/>
  <c r="D8"/>
  <c r="D7" s="1"/>
  <c r="C8"/>
  <c r="B8"/>
  <c r="B7" s="1"/>
  <c r="C7"/>
  <c r="K6" i="6" l="1"/>
  <c r="B7"/>
  <c r="B9"/>
  <c r="B10"/>
  <c r="B11"/>
  <c r="B12"/>
  <c r="B13"/>
  <c r="B14"/>
  <c r="B15"/>
  <c r="B16"/>
  <c r="N6"/>
  <c r="H6"/>
  <c r="E6"/>
  <c r="C10" i="3" l="1"/>
  <c r="C11"/>
  <c r="C9"/>
  <c r="AA8"/>
  <c r="X8"/>
  <c r="U8"/>
  <c r="R8"/>
  <c r="O8"/>
  <c r="L8"/>
  <c r="I8"/>
  <c r="F8"/>
  <c r="C32"/>
  <c r="V32" s="1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13"/>
  <c r="C14" i="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13"/>
  <c r="C11"/>
  <c r="C10"/>
  <c r="C9"/>
  <c r="R8"/>
  <c r="L8"/>
  <c r="I8"/>
  <c r="F8"/>
  <c r="C9" i="1"/>
  <c r="AG8"/>
  <c r="AD8"/>
  <c r="AA8"/>
  <c r="X8"/>
  <c r="U8"/>
  <c r="R8"/>
  <c r="O8"/>
  <c r="L8"/>
  <c r="I8"/>
  <c r="F8"/>
  <c r="C11"/>
  <c r="C10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AH31" s="1"/>
  <c r="P32" i="3" l="1"/>
  <c r="S32"/>
  <c r="C8"/>
  <c r="C7" s="1"/>
  <c r="P32" i="4"/>
  <c r="S32"/>
  <c r="C8"/>
  <c r="C7" s="1"/>
  <c r="C8" i="2" l="1"/>
  <c r="C7" s="1"/>
  <c r="AB31" i="1" l="1"/>
  <c r="Y31"/>
  <c r="V31"/>
  <c r="S31"/>
  <c r="P31"/>
  <c r="M31"/>
  <c r="J31"/>
  <c r="G31"/>
  <c r="D31" s="1"/>
  <c r="D13" i="2"/>
  <c r="B9" i="9" l="1"/>
  <c r="C9"/>
  <c r="B10"/>
  <c r="F10" s="1"/>
  <c r="O10"/>
  <c r="B11"/>
  <c r="F11" s="1"/>
  <c r="B12"/>
  <c r="I12" s="1"/>
  <c r="B13"/>
  <c r="F13" s="1"/>
  <c r="O13"/>
  <c r="B14"/>
  <c r="I14" s="1"/>
  <c r="B15"/>
  <c r="F15" s="1"/>
  <c r="B16"/>
  <c r="I16" s="1"/>
  <c r="B17"/>
  <c r="F17" s="1"/>
  <c r="B18"/>
  <c r="E28"/>
  <c r="H28"/>
  <c r="K28"/>
  <c r="N28"/>
  <c r="B28" s="1"/>
  <c r="Q28"/>
  <c r="B30"/>
  <c r="C30"/>
  <c r="B31"/>
  <c r="I31" s="1"/>
  <c r="B32"/>
  <c r="I32" s="1"/>
  <c r="F32"/>
  <c r="L32"/>
  <c r="O32"/>
  <c r="R32"/>
  <c r="B33"/>
  <c r="B34"/>
  <c r="F34" s="1"/>
  <c r="O34"/>
  <c r="B35"/>
  <c r="I35" s="1"/>
  <c r="B36"/>
  <c r="F36" s="1"/>
  <c r="B37"/>
  <c r="I37" s="1"/>
  <c r="B38"/>
  <c r="I38" s="1"/>
  <c r="O17" l="1"/>
  <c r="I10"/>
  <c r="I34"/>
  <c r="I13"/>
  <c r="O15"/>
  <c r="O36"/>
  <c r="R34"/>
  <c r="L34"/>
  <c r="I36"/>
  <c r="L33"/>
  <c r="L38"/>
  <c r="R36"/>
  <c r="L36"/>
  <c r="R35"/>
  <c r="F35"/>
  <c r="L35"/>
  <c r="R38"/>
  <c r="F38"/>
  <c r="R37"/>
  <c r="F37"/>
  <c r="L37"/>
  <c r="I17"/>
  <c r="C17" s="1"/>
  <c r="O11"/>
  <c r="R33"/>
  <c r="F33"/>
  <c r="C32"/>
  <c r="R28"/>
  <c r="L16"/>
  <c r="L14"/>
  <c r="R16"/>
  <c r="F16"/>
  <c r="R15"/>
  <c r="I15"/>
  <c r="R14"/>
  <c r="F14"/>
  <c r="R13"/>
  <c r="L13"/>
  <c r="L12"/>
  <c r="I11"/>
  <c r="L10"/>
  <c r="C10" s="1"/>
  <c r="L17"/>
  <c r="L15"/>
  <c r="R12"/>
  <c r="F12"/>
  <c r="R11"/>
  <c r="L11"/>
  <c r="C11" s="1"/>
  <c r="O38"/>
  <c r="O37"/>
  <c r="O35"/>
  <c r="O33"/>
  <c r="O16"/>
  <c r="O14"/>
  <c r="O12"/>
  <c r="C15" l="1"/>
  <c r="C16"/>
  <c r="C34"/>
  <c r="C37"/>
  <c r="C36"/>
  <c r="C35"/>
  <c r="C38"/>
  <c r="C33"/>
  <c r="O28"/>
  <c r="C13"/>
  <c r="L28"/>
  <c r="I28"/>
  <c r="F28"/>
  <c r="C14"/>
  <c r="C12"/>
  <c r="T38" i="7"/>
  <c r="C10" i="8"/>
  <c r="O8"/>
  <c r="L8"/>
  <c r="I8"/>
  <c r="F8"/>
  <c r="E8" i="7"/>
  <c r="H8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13"/>
  <c r="K11"/>
  <c r="K9"/>
  <c r="K8" l="1"/>
  <c r="C28" i="9"/>
  <c r="C7" i="8"/>
  <c r="E7" i="7"/>
  <c r="D31" i="2"/>
  <c r="D30"/>
  <c r="D29"/>
  <c r="D28"/>
  <c r="D27"/>
  <c r="D26"/>
  <c r="D25"/>
  <c r="D24"/>
  <c r="D23"/>
  <c r="D22"/>
  <c r="D21"/>
  <c r="D20"/>
  <c r="D19"/>
  <c r="D18"/>
  <c r="D17"/>
  <c r="D16"/>
  <c r="D15"/>
  <c r="D14"/>
  <c r="F7"/>
  <c r="H7" i="9" l="1"/>
  <c r="B7" l="1"/>
  <c r="F7" i="8"/>
  <c r="O9" i="7" l="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L12"/>
  <c r="I18"/>
  <c r="I19"/>
  <c r="I20"/>
  <c r="I21"/>
  <c r="I22"/>
  <c r="I23"/>
  <c r="I24"/>
  <c r="I25"/>
  <c r="I26"/>
  <c r="I27"/>
  <c r="I28"/>
  <c r="I29"/>
  <c r="I30"/>
  <c r="I31"/>
  <c r="I14"/>
  <c r="I15"/>
  <c r="I16"/>
  <c r="I17"/>
  <c r="I13"/>
  <c r="I9"/>
  <c r="I11"/>
  <c r="F23"/>
  <c r="F24"/>
  <c r="F25"/>
  <c r="F26"/>
  <c r="F27"/>
  <c r="F28"/>
  <c r="F29"/>
  <c r="F30"/>
  <c r="F31"/>
  <c r="F14"/>
  <c r="F15"/>
  <c r="F16"/>
  <c r="F17"/>
  <c r="F18"/>
  <c r="F19"/>
  <c r="F20"/>
  <c r="F21"/>
  <c r="F22"/>
  <c r="F9"/>
  <c r="F12"/>
  <c r="F13"/>
  <c r="M13" i="8" l="1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I8" i="7"/>
  <c r="F8"/>
  <c r="K32"/>
  <c r="B32" s="1"/>
  <c r="C32" s="1"/>
  <c r="N8"/>
  <c r="O8" s="1"/>
  <c r="B21"/>
  <c r="C21" s="1"/>
  <c r="L21" l="1"/>
  <c r="G13" i="8"/>
  <c r="B11" i="7"/>
  <c r="C11" s="1"/>
  <c r="B9"/>
  <c r="C9" s="1"/>
  <c r="B17"/>
  <c r="C17" s="1"/>
  <c r="B18"/>
  <c r="C18" s="1"/>
  <c r="B19"/>
  <c r="C19" s="1"/>
  <c r="B20"/>
  <c r="C20" s="1"/>
  <c r="B22"/>
  <c r="C22" s="1"/>
  <c r="B23"/>
  <c r="C23" s="1"/>
  <c r="B24"/>
  <c r="C24" s="1"/>
  <c r="B25"/>
  <c r="C25" s="1"/>
  <c r="B26"/>
  <c r="C26" s="1"/>
  <c r="B27"/>
  <c r="C27" s="1"/>
  <c r="B28"/>
  <c r="C28" s="1"/>
  <c r="B29"/>
  <c r="C29" s="1"/>
  <c r="B30"/>
  <c r="C30" s="1"/>
  <c r="B31"/>
  <c r="C31" s="1"/>
  <c r="I16" i="6"/>
  <c r="L16"/>
  <c r="O15"/>
  <c r="O16"/>
  <c r="Y19" i="3"/>
  <c r="AB31"/>
  <c r="AB30"/>
  <c r="AB29"/>
  <c r="AB28"/>
  <c r="AB27"/>
  <c r="AB26"/>
  <c r="AB25"/>
  <c r="AB24"/>
  <c r="AB23"/>
  <c r="AB22"/>
  <c r="AB21"/>
  <c r="AB20"/>
  <c r="AB19"/>
  <c r="AB18"/>
  <c r="AB17"/>
  <c r="AB16"/>
  <c r="AB15"/>
  <c r="AB14"/>
  <c r="AB13"/>
  <c r="L16" i="7" l="1"/>
  <c r="B16"/>
  <c r="C16" s="1"/>
  <c r="L14"/>
  <c r="B14"/>
  <c r="C14" s="1"/>
  <c r="L13"/>
  <c r="B13"/>
  <c r="L15"/>
  <c r="B15"/>
  <c r="C15" s="1"/>
  <c r="L9"/>
  <c r="L31"/>
  <c r="L30"/>
  <c r="L29"/>
  <c r="L28"/>
  <c r="L27"/>
  <c r="L26"/>
  <c r="L25"/>
  <c r="L24"/>
  <c r="L23"/>
  <c r="L22"/>
  <c r="L20"/>
  <c r="L19"/>
  <c r="L18"/>
  <c r="L17"/>
  <c r="L8"/>
  <c r="AA7" i="3"/>
  <c r="S14" i="4"/>
  <c r="S15"/>
  <c r="S16"/>
  <c r="S17"/>
  <c r="S18"/>
  <c r="S19"/>
  <c r="S20"/>
  <c r="S21"/>
  <c r="S22"/>
  <c r="S23"/>
  <c r="S24"/>
  <c r="S25"/>
  <c r="S26"/>
  <c r="S27"/>
  <c r="S28"/>
  <c r="S29"/>
  <c r="S30"/>
  <c r="S31"/>
  <c r="S13"/>
  <c r="R7"/>
  <c r="BC7" i="16"/>
  <c r="BC6"/>
  <c r="BC5"/>
  <c r="BB7"/>
  <c r="BA7"/>
  <c r="BA6"/>
  <c r="AZ7"/>
  <c r="AZ6"/>
  <c r="Q7" i="9"/>
  <c r="X7" i="3"/>
  <c r="U7"/>
  <c r="R7"/>
  <c r="AB8"/>
  <c r="O8" i="4"/>
  <c r="D8" i="2"/>
  <c r="C89" i="12"/>
  <c r="C90"/>
  <c r="C91"/>
  <c r="C92"/>
  <c r="C93"/>
  <c r="C94"/>
  <c r="C95"/>
  <c r="C96"/>
  <c r="C97"/>
  <c r="C98"/>
  <c r="C99"/>
  <c r="C100"/>
  <c r="C101"/>
  <c r="C102"/>
  <c r="C103"/>
  <c r="C104"/>
  <c r="C105"/>
  <c r="C106"/>
  <c r="C88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50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13"/>
  <c r="N7" i="9"/>
  <c r="K7"/>
  <c r="E7"/>
  <c r="O7" i="8"/>
  <c r="L7"/>
  <c r="I7"/>
  <c r="F7" i="7"/>
  <c r="C13" l="1"/>
  <c r="B8"/>
  <c r="C8" s="1"/>
  <c r="S8" i="4"/>
  <c r="R7" i="9"/>
  <c r="C8" i="12"/>
  <c r="C45"/>
  <c r="C83"/>
  <c r="N7" i="7"/>
  <c r="H7"/>
  <c r="C82" i="12"/>
  <c r="C7"/>
  <c r="C44"/>
  <c r="O7" i="4"/>
  <c r="L7"/>
  <c r="I7"/>
  <c r="F7"/>
  <c r="S7"/>
  <c r="O7" i="3"/>
  <c r="L7"/>
  <c r="I7"/>
  <c r="F7"/>
  <c r="AB7"/>
  <c r="AG7" i="1"/>
  <c r="AD7"/>
  <c r="AA7"/>
  <c r="X7"/>
  <c r="U7"/>
  <c r="R7"/>
  <c r="O7"/>
  <c r="L7"/>
  <c r="I7"/>
  <c r="F7" l="1"/>
  <c r="I7" i="7"/>
  <c r="K7"/>
  <c r="O7"/>
  <c r="B7"/>
  <c r="C7" s="1"/>
  <c r="BA5" i="16"/>
  <c r="AZ5"/>
  <c r="L7" i="7"/>
  <c r="F7" i="9"/>
  <c r="I7"/>
  <c r="L7"/>
  <c r="O7"/>
  <c r="G7" i="8"/>
  <c r="J7"/>
  <c r="M7"/>
  <c r="P7"/>
  <c r="S7"/>
  <c r="G8"/>
  <c r="J8"/>
  <c r="M8"/>
  <c r="P8"/>
  <c r="S8"/>
  <c r="J13"/>
  <c r="S13"/>
  <c r="G14"/>
  <c r="J14"/>
  <c r="S14"/>
  <c r="G15"/>
  <c r="J15"/>
  <c r="S15"/>
  <c r="G16"/>
  <c r="J16"/>
  <c r="S16"/>
  <c r="G17"/>
  <c r="J17"/>
  <c r="S17"/>
  <c r="G18"/>
  <c r="J18"/>
  <c r="S18"/>
  <c r="G19"/>
  <c r="J19"/>
  <c r="S19"/>
  <c r="G20"/>
  <c r="J20"/>
  <c r="S20"/>
  <c r="G21"/>
  <c r="J21"/>
  <c r="S21"/>
  <c r="G22"/>
  <c r="J22"/>
  <c r="S22"/>
  <c r="G23"/>
  <c r="J23"/>
  <c r="S23"/>
  <c r="G24"/>
  <c r="J24"/>
  <c r="S24"/>
  <c r="G25"/>
  <c r="J25"/>
  <c r="S25"/>
  <c r="G26"/>
  <c r="J26"/>
  <c r="S26"/>
  <c r="G27"/>
  <c r="J27"/>
  <c r="S27"/>
  <c r="G28"/>
  <c r="J28"/>
  <c r="S28"/>
  <c r="G29"/>
  <c r="J29"/>
  <c r="S29"/>
  <c r="G30"/>
  <c r="J30"/>
  <c r="S30"/>
  <c r="G31"/>
  <c r="J31"/>
  <c r="S31"/>
  <c r="F8" i="6"/>
  <c r="I8"/>
  <c r="L8"/>
  <c r="O8"/>
  <c r="F9"/>
  <c r="I9"/>
  <c r="L9"/>
  <c r="O9"/>
  <c r="F10"/>
  <c r="I10"/>
  <c r="L10"/>
  <c r="O10"/>
  <c r="F11"/>
  <c r="I11"/>
  <c r="L11"/>
  <c r="O11"/>
  <c r="F12"/>
  <c r="I12"/>
  <c r="L12"/>
  <c r="O12"/>
  <c r="F13"/>
  <c r="I13"/>
  <c r="L13"/>
  <c r="O13"/>
  <c r="F14"/>
  <c r="I14"/>
  <c r="L14"/>
  <c r="O14"/>
  <c r="F15"/>
  <c r="I15"/>
  <c r="L15"/>
  <c r="J7" i="3"/>
  <c r="G7"/>
  <c r="M7"/>
  <c r="S7"/>
  <c r="Y7"/>
  <c r="G8"/>
  <c r="J8"/>
  <c r="M8"/>
  <c r="P8"/>
  <c r="S8"/>
  <c r="V8"/>
  <c r="Y8"/>
  <c r="D9"/>
  <c r="D10"/>
  <c r="G13"/>
  <c r="J13"/>
  <c r="M13"/>
  <c r="P13"/>
  <c r="S13"/>
  <c r="V13"/>
  <c r="Y13"/>
  <c r="G14"/>
  <c r="J14"/>
  <c r="M14"/>
  <c r="P14"/>
  <c r="S14"/>
  <c r="V14"/>
  <c r="Y14"/>
  <c r="G15"/>
  <c r="J15"/>
  <c r="M15"/>
  <c r="P15"/>
  <c r="S15"/>
  <c r="V15"/>
  <c r="Y15"/>
  <c r="G16"/>
  <c r="J16"/>
  <c r="M16"/>
  <c r="P16"/>
  <c r="S16"/>
  <c r="V16"/>
  <c r="Y16"/>
  <c r="G17"/>
  <c r="J17"/>
  <c r="M17"/>
  <c r="P17"/>
  <c r="S17"/>
  <c r="V17"/>
  <c r="Y17"/>
  <c r="G18"/>
  <c r="J18"/>
  <c r="M18"/>
  <c r="P18"/>
  <c r="S18"/>
  <c r="V18"/>
  <c r="Y18"/>
  <c r="G19"/>
  <c r="J19"/>
  <c r="M19"/>
  <c r="P19"/>
  <c r="S19"/>
  <c r="V19"/>
  <c r="G20"/>
  <c r="J20"/>
  <c r="M20"/>
  <c r="P20"/>
  <c r="S20"/>
  <c r="V20"/>
  <c r="Y20"/>
  <c r="G21"/>
  <c r="J21"/>
  <c r="M21"/>
  <c r="P21"/>
  <c r="S21"/>
  <c r="V21"/>
  <c r="Y21"/>
  <c r="G22"/>
  <c r="J22"/>
  <c r="M22"/>
  <c r="P22"/>
  <c r="S22"/>
  <c r="V22"/>
  <c r="Y22"/>
  <c r="G23"/>
  <c r="J23"/>
  <c r="M23"/>
  <c r="P23"/>
  <c r="S23"/>
  <c r="V23"/>
  <c r="Y23"/>
  <c r="G24"/>
  <c r="J24"/>
  <c r="M24"/>
  <c r="P24"/>
  <c r="S24"/>
  <c r="V24"/>
  <c r="Y24"/>
  <c r="G25"/>
  <c r="J25"/>
  <c r="M25"/>
  <c r="P25"/>
  <c r="S25"/>
  <c r="V25"/>
  <c r="Y25"/>
  <c r="G26"/>
  <c r="J26"/>
  <c r="M26"/>
  <c r="P26"/>
  <c r="S26"/>
  <c r="V26"/>
  <c r="Y26"/>
  <c r="G27"/>
  <c r="J27"/>
  <c r="M27"/>
  <c r="P27"/>
  <c r="S27"/>
  <c r="V27"/>
  <c r="Y27"/>
  <c r="G28"/>
  <c r="J28"/>
  <c r="M28"/>
  <c r="P28"/>
  <c r="S28"/>
  <c r="V28"/>
  <c r="Y28"/>
  <c r="G29"/>
  <c r="J29"/>
  <c r="M29"/>
  <c r="P29"/>
  <c r="S29"/>
  <c r="V29"/>
  <c r="Y29"/>
  <c r="G30"/>
  <c r="J30"/>
  <c r="M30"/>
  <c r="P30"/>
  <c r="S30"/>
  <c r="V30"/>
  <c r="Y30"/>
  <c r="G31"/>
  <c r="J31"/>
  <c r="M31"/>
  <c r="P31"/>
  <c r="S31"/>
  <c r="V31"/>
  <c r="Y31"/>
  <c r="G7" i="4"/>
  <c r="J7"/>
  <c r="M7"/>
  <c r="P7"/>
  <c r="G8"/>
  <c r="J8"/>
  <c r="M8"/>
  <c r="P8"/>
  <c r="G13"/>
  <c r="J13"/>
  <c r="M13"/>
  <c r="P13"/>
  <c r="G14"/>
  <c r="J14"/>
  <c r="M14"/>
  <c r="P14"/>
  <c r="G15"/>
  <c r="J15"/>
  <c r="M15"/>
  <c r="P15"/>
  <c r="G16"/>
  <c r="J16"/>
  <c r="M16"/>
  <c r="P16"/>
  <c r="G17"/>
  <c r="J17"/>
  <c r="M17"/>
  <c r="P17"/>
  <c r="G18"/>
  <c r="J18"/>
  <c r="M18"/>
  <c r="P18"/>
  <c r="G19"/>
  <c r="J19"/>
  <c r="M19"/>
  <c r="P19"/>
  <c r="G20"/>
  <c r="J20"/>
  <c r="M20"/>
  <c r="P20"/>
  <c r="G21"/>
  <c r="J21"/>
  <c r="M21"/>
  <c r="P21"/>
  <c r="G22"/>
  <c r="J22"/>
  <c r="M22"/>
  <c r="P22"/>
  <c r="G23"/>
  <c r="J23"/>
  <c r="M23"/>
  <c r="P23"/>
  <c r="G24"/>
  <c r="J24"/>
  <c r="M24"/>
  <c r="P24"/>
  <c r="G25"/>
  <c r="J25"/>
  <c r="M25"/>
  <c r="P25"/>
  <c r="G26"/>
  <c r="J26"/>
  <c r="M26"/>
  <c r="P26"/>
  <c r="G27"/>
  <c r="J27"/>
  <c r="M27"/>
  <c r="P27"/>
  <c r="G28"/>
  <c r="J28"/>
  <c r="M28"/>
  <c r="P28"/>
  <c r="G29"/>
  <c r="J29"/>
  <c r="M29"/>
  <c r="P29"/>
  <c r="G30"/>
  <c r="J30"/>
  <c r="M30"/>
  <c r="P30"/>
  <c r="G31"/>
  <c r="J31"/>
  <c r="M31"/>
  <c r="P31"/>
  <c r="G8" i="1"/>
  <c r="J8"/>
  <c r="M8"/>
  <c r="P8"/>
  <c r="S8"/>
  <c r="V8"/>
  <c r="Y8"/>
  <c r="AB8"/>
  <c r="AE8"/>
  <c r="AH8"/>
  <c r="G12"/>
  <c r="J12"/>
  <c r="M12"/>
  <c r="P12"/>
  <c r="S12"/>
  <c r="V12"/>
  <c r="Y12"/>
  <c r="AB12"/>
  <c r="AH12"/>
  <c r="G13"/>
  <c r="J13"/>
  <c r="M13"/>
  <c r="P13"/>
  <c r="S13"/>
  <c r="V13"/>
  <c r="Y13"/>
  <c r="AB13"/>
  <c r="AH13"/>
  <c r="G14"/>
  <c r="J14"/>
  <c r="M14"/>
  <c r="P14"/>
  <c r="S14"/>
  <c r="V14"/>
  <c r="Y14"/>
  <c r="AB14"/>
  <c r="AH14"/>
  <c r="G15"/>
  <c r="J15"/>
  <c r="M15"/>
  <c r="P15"/>
  <c r="S15"/>
  <c r="V15"/>
  <c r="Y15"/>
  <c r="AB15"/>
  <c r="AH15"/>
  <c r="G16"/>
  <c r="J16"/>
  <c r="M16"/>
  <c r="P16"/>
  <c r="S16"/>
  <c r="V16"/>
  <c r="Y16"/>
  <c r="AB16"/>
  <c r="AH16"/>
  <c r="G17"/>
  <c r="J17"/>
  <c r="M17"/>
  <c r="P17"/>
  <c r="S17"/>
  <c r="V17"/>
  <c r="Y17"/>
  <c r="AB17"/>
  <c r="AH17"/>
  <c r="G18"/>
  <c r="J18"/>
  <c r="M18"/>
  <c r="P18"/>
  <c r="S18"/>
  <c r="V18"/>
  <c r="Y18"/>
  <c r="AB18"/>
  <c r="AH18"/>
  <c r="G19"/>
  <c r="J19"/>
  <c r="M19"/>
  <c r="P19"/>
  <c r="S19"/>
  <c r="V19"/>
  <c r="Y19"/>
  <c r="AB19"/>
  <c r="AH19"/>
  <c r="G20"/>
  <c r="J20"/>
  <c r="M20"/>
  <c r="P20"/>
  <c r="S20"/>
  <c r="V20"/>
  <c r="Y20"/>
  <c r="AB20"/>
  <c r="AH20"/>
  <c r="G21"/>
  <c r="J21"/>
  <c r="M21"/>
  <c r="P21"/>
  <c r="S21"/>
  <c r="V21"/>
  <c r="Y21"/>
  <c r="AB21"/>
  <c r="AH21"/>
  <c r="G22"/>
  <c r="J22"/>
  <c r="M22"/>
  <c r="P22"/>
  <c r="S22"/>
  <c r="V22"/>
  <c r="Y22"/>
  <c r="AB22"/>
  <c r="AH22"/>
  <c r="G23"/>
  <c r="J23"/>
  <c r="M23"/>
  <c r="P23"/>
  <c r="S23"/>
  <c r="V23"/>
  <c r="Y23"/>
  <c r="AB23"/>
  <c r="AH23"/>
  <c r="G24"/>
  <c r="J24"/>
  <c r="M24"/>
  <c r="P24"/>
  <c r="S24"/>
  <c r="V24"/>
  <c r="Y24"/>
  <c r="AB24"/>
  <c r="AH24"/>
  <c r="G25"/>
  <c r="J25"/>
  <c r="M25"/>
  <c r="P25"/>
  <c r="S25"/>
  <c r="V25"/>
  <c r="Y25"/>
  <c r="AB25"/>
  <c r="AH25"/>
  <c r="G26"/>
  <c r="J26"/>
  <c r="M26"/>
  <c r="P26"/>
  <c r="S26"/>
  <c r="V26"/>
  <c r="Y26"/>
  <c r="AB26"/>
  <c r="AH26"/>
  <c r="G27"/>
  <c r="J27"/>
  <c r="M27"/>
  <c r="P27"/>
  <c r="S27"/>
  <c r="V27"/>
  <c r="Y27"/>
  <c r="AB27"/>
  <c r="AH27"/>
  <c r="G28"/>
  <c r="J28"/>
  <c r="M28"/>
  <c r="P28"/>
  <c r="S28"/>
  <c r="V28"/>
  <c r="Y28"/>
  <c r="AB28"/>
  <c r="AH28"/>
  <c r="G29"/>
  <c r="J29"/>
  <c r="M29"/>
  <c r="P29"/>
  <c r="S29"/>
  <c r="V29"/>
  <c r="Y29"/>
  <c r="AB29"/>
  <c r="AH29"/>
  <c r="G30"/>
  <c r="J30"/>
  <c r="M30"/>
  <c r="P30"/>
  <c r="S30"/>
  <c r="V30"/>
  <c r="Y30"/>
  <c r="AB30"/>
  <c r="AH30"/>
  <c r="C7" l="1"/>
  <c r="J7" s="1"/>
  <c r="Y7"/>
  <c r="M7"/>
  <c r="AE7"/>
  <c r="S7"/>
  <c r="D31" i="3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8"/>
  <c r="C7" i="9"/>
  <c r="D30" i="8"/>
  <c r="D28"/>
  <c r="D26"/>
  <c r="D24"/>
  <c r="D22"/>
  <c r="D20"/>
  <c r="D18"/>
  <c r="D16"/>
  <c r="D14"/>
  <c r="D8"/>
  <c r="D31"/>
  <c r="D29"/>
  <c r="D27"/>
  <c r="D25"/>
  <c r="D23"/>
  <c r="D21"/>
  <c r="D19"/>
  <c r="D17"/>
  <c r="D15"/>
  <c r="D13"/>
  <c r="D7"/>
  <c r="C15" i="6"/>
  <c r="C13"/>
  <c r="C11"/>
  <c r="C9"/>
  <c r="C14"/>
  <c r="C12"/>
  <c r="C10"/>
  <c r="C8"/>
  <c r="D31" i="4"/>
  <c r="D30"/>
  <c r="D29"/>
  <c r="D28"/>
  <c r="D27"/>
  <c r="D26"/>
  <c r="D25"/>
  <c r="D23"/>
  <c r="D22"/>
  <c r="D21"/>
  <c r="D19"/>
  <c r="D18"/>
  <c r="D17"/>
  <c r="D16"/>
  <c r="D15"/>
  <c r="D13"/>
  <c r="D7"/>
  <c r="D24"/>
  <c r="D20"/>
  <c r="D14"/>
  <c r="D8"/>
  <c r="D15" i="1"/>
  <c r="D13"/>
  <c r="D30"/>
  <c r="D29"/>
  <c r="D27"/>
  <c r="D25"/>
  <c r="D23"/>
  <c r="D21"/>
  <c r="D19"/>
  <c r="D17"/>
  <c r="D28"/>
  <c r="D26"/>
  <c r="D24"/>
  <c r="D22"/>
  <c r="D20"/>
  <c r="D18"/>
  <c r="D16"/>
  <c r="D14"/>
  <c r="D12"/>
  <c r="D8"/>
  <c r="V7" i="3"/>
  <c r="P7"/>
  <c r="AH7" i="1"/>
  <c r="AB7"/>
  <c r="V7"/>
  <c r="P7"/>
  <c r="G7" l="1"/>
  <c r="D7" i="3"/>
  <c r="D7" i="1"/>
  <c r="BD9" i="16" l="1"/>
  <c r="D7" i="2"/>
  <c r="B6" i="6"/>
  <c r="L6" s="1"/>
  <c r="I6" l="1"/>
  <c r="O6"/>
  <c r="F6"/>
  <c r="C6" l="1"/>
</calcChain>
</file>

<file path=xl/sharedStrings.xml><?xml version="1.0" encoding="utf-8"?>
<sst xmlns="http://schemas.openxmlformats.org/spreadsheetml/2006/main" count="911" uniqueCount="213">
  <si>
    <t xml:space="preserve"> </t>
  </si>
  <si>
    <t xml:space="preserve">  10-14  </t>
  </si>
  <si>
    <t xml:space="preserve">  15-19  </t>
  </si>
  <si>
    <t xml:space="preserve">  20-24  </t>
  </si>
  <si>
    <t xml:space="preserve">   25-29 </t>
  </si>
  <si>
    <t xml:space="preserve">  30-34  </t>
  </si>
  <si>
    <t xml:space="preserve">  35-39  </t>
  </si>
  <si>
    <t xml:space="preserve">  40-44  </t>
  </si>
  <si>
    <t xml:space="preserve">   45-49 </t>
  </si>
  <si>
    <t xml:space="preserve"> Ignorada</t>
  </si>
  <si>
    <t>Jurisdicción de Residencia habitual</t>
  </si>
  <si>
    <t>Nacidos Vivos</t>
  </si>
  <si>
    <t>Valor absoluto</t>
  </si>
  <si>
    <t>TBN</t>
  </si>
  <si>
    <t>Total General</t>
  </si>
  <si>
    <t>Total Provincial</t>
  </si>
  <si>
    <t>Total Otras Provincias</t>
  </si>
  <si>
    <t>Total Otros Países</t>
  </si>
  <si>
    <t>Total Residencia Ignorada</t>
  </si>
  <si>
    <t>Belgrano</t>
  </si>
  <si>
    <t>Caseros</t>
  </si>
  <si>
    <t>Castellanos</t>
  </si>
  <si>
    <t>Constitución</t>
  </si>
  <si>
    <t>Garay</t>
  </si>
  <si>
    <t>General López</t>
  </si>
  <si>
    <t>General Obligado</t>
  </si>
  <si>
    <t>Iriondo</t>
  </si>
  <si>
    <t>La Capital</t>
  </si>
  <si>
    <t>Las Colonias</t>
  </si>
  <si>
    <t>9 de Julio</t>
  </si>
  <si>
    <t>Rosario</t>
  </si>
  <si>
    <t>San Cristobal</t>
  </si>
  <si>
    <t>San Javier</t>
  </si>
  <si>
    <t>San Jerónimo</t>
  </si>
  <si>
    <t>San Justo</t>
  </si>
  <si>
    <t>San Lorenzo</t>
  </si>
  <si>
    <t>San Martín</t>
  </si>
  <si>
    <t>Vera</t>
  </si>
  <si>
    <t>Sin Especificar</t>
  </si>
  <si>
    <t>Total</t>
  </si>
  <si>
    <t>Edad de la madre</t>
  </si>
  <si>
    <t>Porcentaje</t>
  </si>
  <si>
    <t>Establecimiento Público</t>
  </si>
  <si>
    <t>Establecimiento Privado</t>
  </si>
  <si>
    <t>Vivienda Particular</t>
  </si>
  <si>
    <t>Otros</t>
  </si>
  <si>
    <t>Lugar de Ocurrencia</t>
  </si>
  <si>
    <t>Tipo de atención del Parto</t>
  </si>
  <si>
    <t>Médico</t>
  </si>
  <si>
    <t>Partera</t>
  </si>
  <si>
    <t>Enfermero</t>
  </si>
  <si>
    <t>Otro agente sanitario</t>
  </si>
  <si>
    <t>Comadre</t>
  </si>
  <si>
    <t>Sin atención</t>
  </si>
  <si>
    <t>Peso al nacer</t>
  </si>
  <si>
    <t>Ignorado</t>
  </si>
  <si>
    <t>Menor o igual a 1499 gramos</t>
  </si>
  <si>
    <t>1500 gramos - 2499 gramos</t>
  </si>
  <si>
    <t>2500 gramos y más</t>
  </si>
  <si>
    <t>peso ignorado</t>
  </si>
  <si>
    <t>Total Provincia</t>
  </si>
  <si>
    <t>Menos 10 años</t>
  </si>
  <si>
    <t>10 - 14</t>
  </si>
  <si>
    <t>15 - 19</t>
  </si>
  <si>
    <t>20 - 24</t>
  </si>
  <si>
    <t>25 - 29</t>
  </si>
  <si>
    <t>30 - 34</t>
  </si>
  <si>
    <t>35 - 39</t>
  </si>
  <si>
    <t>40 - 44</t>
  </si>
  <si>
    <t>45 - 49</t>
  </si>
  <si>
    <t xml:space="preserve"> 500-1499 </t>
  </si>
  <si>
    <t xml:space="preserve">1500-2499 </t>
  </si>
  <si>
    <t>TMI</t>
  </si>
  <si>
    <t>Neonatal</t>
  </si>
  <si>
    <t>Neonatal precoz</t>
  </si>
  <si>
    <t>Neonatal tardía</t>
  </si>
  <si>
    <t>Subtotal</t>
  </si>
  <si>
    <t>TMN</t>
  </si>
  <si>
    <t>Postneonatal</t>
  </si>
  <si>
    <t>TMP</t>
  </si>
  <si>
    <t>San Cristóbal</t>
  </si>
  <si>
    <t>Nota:</t>
  </si>
  <si>
    <t>Neonatal Precoz: menor a 7 días.</t>
  </si>
  <si>
    <t>Neonatal Tardía: mayor o igual a 7 días y menor o igual a 27 días.</t>
  </si>
  <si>
    <t>Postneonatal: mayor o igual a 28 días y menor a 1 año.</t>
  </si>
  <si>
    <t>Lugar de ocurrencia</t>
  </si>
  <si>
    <t xml:space="preserve">   Vivienda Particular </t>
  </si>
  <si>
    <t>Peso al nacer (en gramos)</t>
  </si>
  <si>
    <t>Mayor o igual a 2500</t>
  </si>
  <si>
    <t>Menos de 10 años</t>
  </si>
  <si>
    <t>Tasas Bianuales</t>
  </si>
  <si>
    <t>Defunciones</t>
  </si>
  <si>
    <t>General Lopez</t>
  </si>
  <si>
    <t>Defunciones Neonatales</t>
  </si>
  <si>
    <t>Nota: Neonatal: menor o igual a 27 días.</t>
  </si>
  <si>
    <t>Nota: Postneonatal: mayor o igual a 28 días y menor a 1 año.</t>
  </si>
  <si>
    <t>Peso al nacer por semanas de gestación</t>
  </si>
  <si>
    <t xml:space="preserve"> Ignorada </t>
  </si>
  <si>
    <t xml:space="preserve">Ignorada  </t>
  </si>
  <si>
    <t xml:space="preserve"> ignorada </t>
  </si>
  <si>
    <t>Sin especificar</t>
  </si>
  <si>
    <t xml:space="preserve">Vivienda Particular </t>
  </si>
  <si>
    <t>Mayor o igual a 2500 gramos</t>
  </si>
  <si>
    <t>De 1500 a 2499 gramos</t>
  </si>
  <si>
    <t>&lt;37</t>
  </si>
  <si>
    <t>37-41</t>
  </si>
  <si>
    <t>&gt;42</t>
  </si>
  <si>
    <t>&gt;2500 gr</t>
  </si>
  <si>
    <t>&lt;1500 gr.</t>
  </si>
  <si>
    <t>1500 a 2499 gr.</t>
  </si>
  <si>
    <t>Defunciones postneonatales</t>
  </si>
  <si>
    <t>Fuente: Ministerio de Salud - Dirección Provincial de Información para la Gestión - Dirección General de Estadística. Provincia de Santa Fe.</t>
  </si>
  <si>
    <t>V.A.</t>
  </si>
  <si>
    <t>%</t>
  </si>
  <si>
    <t>V.A</t>
  </si>
  <si>
    <t xml:space="preserve">37 - 41 </t>
  </si>
  <si>
    <t xml:space="preserve">&lt;37    </t>
  </si>
  <si>
    <t xml:space="preserve">&lt;37     </t>
  </si>
  <si>
    <t xml:space="preserve">37 - 41  </t>
  </si>
  <si>
    <t xml:space="preserve">&lt; 37    </t>
  </si>
  <si>
    <t>menor o igual a 1499 gs.</t>
  </si>
  <si>
    <t>1500 gs. - 2499 gs.</t>
  </si>
  <si>
    <t>2500 gs. y más</t>
  </si>
  <si>
    <t>Menor o igual a 499</t>
  </si>
  <si>
    <t>Nota: TBN - Tasa Bruta de Natalidad expresada por mil nacidos vivos, 2019.</t>
  </si>
  <si>
    <t>-</t>
  </si>
  <si>
    <t>Año 2019</t>
  </si>
  <si>
    <t>Fuente - nacidos vivos: Ministerio de Salud - Subsecretaria de Planificación y Fortalecimiento Institucional - Dirección General de Estadística. Provincia de Santa Fe.</t>
  </si>
  <si>
    <t>Fuente: Ministerio de Salud - Subsecretaría de Planificación y Fortalecimiento Institucional - Dirección General de Estadística. Provincia de Santa Fe.</t>
  </si>
  <si>
    <t>poblacion</t>
  </si>
  <si>
    <t xml:space="preserve">Fuente - población: IPEC. Población estimada al 1º de Julio de cada año calendario, según departamento y localidad. Provincia de Santa Fe. Año 2020. </t>
  </si>
  <si>
    <t>Tabla Nº1: Cantidad y tasa de nacidos vivos según jurisdicción de residencia habitual de la madre. Provincia de Santa Fe. Año 2020.</t>
  </si>
  <si>
    <t>TMI: Tasa de mortalidad infantil expresada por mil nacidos vivos, 2020.</t>
  </si>
  <si>
    <t>TMN: Tasa de mortalidad neonatal expresada por mil nacidos vivos, 2020.</t>
  </si>
  <si>
    <t>TMP: Tasa de mortalidad postneonatal expresada por mil nacidos vivos, 2020</t>
  </si>
  <si>
    <t>Tabla 7: Defunciones y tasas de mortalidad en menores de un año clasificadas en Neonatal y Postneonatal según jurisdicción de residencia habitual de la madre. Provincia de Santa Fe. Año 2020.</t>
  </si>
  <si>
    <t>Tabla 8: Defunciones menores de un año por lugar de ocurrencia según residencia habitual de la madre. Provincia de Santa Fe. Año 2020.</t>
  </si>
  <si>
    <t>Tabla 9: Mortalidad Neonatal por peso al nacer según edad de la madre. Provincia de Santa Fe. Año 2020.</t>
  </si>
  <si>
    <t>40 y Más</t>
  </si>
  <si>
    <t>Tabla 10: Mortalidad Postneonatal según peso al nacer y edad de la madre. Provincia de Santa Fe. Año 2020.</t>
  </si>
  <si>
    <t>Año 2020</t>
  </si>
  <si>
    <t xml:space="preserve">  50 y Mas  </t>
  </si>
  <si>
    <t>Tabla 2: Nacidos Vivos por jurisdicción de residencia habitual según edad de la madre. Provincia de Santa Fe. Año 2020.</t>
  </si>
  <si>
    <t>Tabla 3: Nacidos Vivos por residencia habitual de la madre según lugar de ocurrencia del Parto. Provincia de Santa Fe. Año 2020.</t>
  </si>
  <si>
    <t>Tabla 4: Nacidos Vivos por residencia habitual de la madre según tipo de atención del Parto. Provincia de Santa Fe. Año 2020.</t>
  </si>
  <si>
    <t>Otras Residencias</t>
  </si>
  <si>
    <t>Tabla 5: Nacidos vivos por departamento de residencia habitual de la madre según peso al nacer y semanas de gestación. Provincia de Santa Fe. Año 2020.</t>
  </si>
  <si>
    <t>&gt;45</t>
  </si>
  <si>
    <t>Tabla 6: Nacidos vivos según edad de la madre y peso al nacer. Provincia de Santa Fe. Año 2020.</t>
  </si>
  <si>
    <t>Tabla 11: Tasas Bianuales de Defunciones Infantiles según jurisdicción de residencia habitual de la madre. Provincia de Santa Fe. Período 2019 - 2020.</t>
  </si>
  <si>
    <t>Tabla 12: Tasas bianuales de defunciones Neonatales según residencia habitual de la madre. Provincia de Santa Fe. Período 2019 - 2020.</t>
  </si>
  <si>
    <t>Tabla 13: Tasas bianuales de defunciones Postneonatales según residencia habitual de la madre. Provincia de Santa Fe. Período 2019 - 2020.</t>
  </si>
  <si>
    <t>Causas Obstétricas directas e Indirectas</t>
  </si>
  <si>
    <t>Tardías</t>
  </si>
  <si>
    <t>Total de defunciones maternas y tasa de directas e indirectas. Provincia de Santa Fe. Año 2020</t>
  </si>
  <si>
    <t>Obstetricas directas e indirectas</t>
  </si>
  <si>
    <t>Tardía</t>
  </si>
  <si>
    <t>Cantidad</t>
  </si>
  <si>
    <t>Tasa por 10000 nacidos vivos</t>
  </si>
  <si>
    <t>Tabla 14: Cantidad y tasa de defunciones maternas según residencia habitual. Provincia de Santa Fe. Año 2020.</t>
  </si>
  <si>
    <t>Jurisdicción de residencia</t>
  </si>
  <si>
    <t>Semanas de Gestación</t>
  </si>
  <si>
    <t>&lt; 22</t>
  </si>
  <si>
    <t>22 - 24</t>
  </si>
  <si>
    <t>25 - 27</t>
  </si>
  <si>
    <t>TASA</t>
  </si>
  <si>
    <t>28 - 31</t>
  </si>
  <si>
    <t>32 - 36</t>
  </si>
  <si>
    <t>37 - 41</t>
  </si>
  <si>
    <t>42 y más</t>
  </si>
  <si>
    <t>ignorada</t>
  </si>
  <si>
    <t>TMFT</t>
  </si>
  <si>
    <t xml:space="preserve">Nota: TMFT: Tasa de mortalidad fetal total: cociente entre las defunciones fetales totales y el total de nacidos  (vivos y muertos), por mil. </t>
  </si>
  <si>
    <t>TOTAL           &lt; 22 - 27 S</t>
  </si>
  <si>
    <t>TASA           &lt; 22 - 27 S</t>
  </si>
  <si>
    <t>TOTAL                  28 - 42 S</t>
  </si>
  <si>
    <t>NACIDOS VIVOS Y MUERTOS</t>
  </si>
  <si>
    <t>Jurisdicción Residencia Habitual</t>
  </si>
  <si>
    <t>PESO  EN GRAMOS</t>
  </si>
  <si>
    <t>0-499</t>
  </si>
  <si>
    <t>500-999</t>
  </si>
  <si>
    <t>1000-1499</t>
  </si>
  <si>
    <t>1500-1999</t>
  </si>
  <si>
    <t>2000-2499</t>
  </si>
  <si>
    <t>2500-2999</t>
  </si>
  <si>
    <t>3000-3499</t>
  </si>
  <si>
    <t>3500 y +</t>
  </si>
  <si>
    <t>Total general</t>
  </si>
  <si>
    <t>Tabla 15: Defunciones fetales y tasas por mil nacidos vivos según jurisdicción de residencia habitual de la madre y semanas de gestación. Provincia de Santa Fe. Año 2020.</t>
  </si>
  <si>
    <t>Tabla 16: Defunciones fetales según peso por jurisdicción de residencia habitual de la madre.Provincia de Santa Fe. Año 2020.</t>
  </si>
  <si>
    <t>Jurisdicción</t>
  </si>
  <si>
    <t>Fetales tardías</t>
  </si>
  <si>
    <t>Neonatales precoz</t>
  </si>
  <si>
    <t>Perinatal</t>
  </si>
  <si>
    <t>Nota: Perinatal: defunciones fetales tardías más las defunciones infantiles menores a 7 días.</t>
  </si>
  <si>
    <t>TMP: Tasa de Mortalidad Perinatal: cociente entre la suma de defunciones fetales tardías y las defunciones infantiles menores a 7 días, y la suma de las defunciones fetales tardías, más los nacidos vivos, por mil.</t>
  </si>
  <si>
    <t>Tabla 17: Defunciones Perinatales y tasas por mil nacidos vivos según jurisdicción de residencia habitual de la madre. Provincia de Santa Fe. Año 2020.</t>
  </si>
  <si>
    <t>TBM</t>
  </si>
  <si>
    <t>Población</t>
  </si>
  <si>
    <t>General  López</t>
  </si>
  <si>
    <t>General  Obligado</t>
  </si>
  <si>
    <t>La  Capital</t>
  </si>
  <si>
    <t>Las  Colonias</t>
  </si>
  <si>
    <t>9 de  Julio</t>
  </si>
  <si>
    <t>San  Cristóbal</t>
  </si>
  <si>
    <t>San  Javier</t>
  </si>
  <si>
    <t>San  Jerónimo</t>
  </si>
  <si>
    <t>San  Justo</t>
  </si>
  <si>
    <t>TBM - Tasa bruta de mortalidad general, 2019 (por 1.000 habitantes).</t>
  </si>
  <si>
    <t xml:space="preserve">Fuente defunciones: Ministerio de Salud - Dirección Provincial de Información para la Gestión - Dirección General de Estadística. Provincia de Santa Fe. </t>
  </si>
  <si>
    <t>Tabla 20: Cantidad y tasas de defunciones generales según residencia habitual. Provincia de Santa Fe. Año 2020.</t>
  </si>
  <si>
    <t xml:space="preserve">Fuente - población: IPEC.  Población estimada al 1º de Julio de cada año calendario, según departamento y localidad. Provincia de Santa Fe. Año 2020. </t>
  </si>
  <si>
    <t>TOTAL GENERAL</t>
  </si>
</sst>
</file>

<file path=xl/styles.xml><?xml version="1.0" encoding="utf-8"?>
<styleSheet xmlns="http://schemas.openxmlformats.org/spreadsheetml/2006/main">
  <numFmts count="8">
    <numFmt numFmtId="164" formatCode="_ * #,##0.00_ ;_ * \-#,##0.00_ ;_ * &quot;-&quot;??_ ;_ @_ "/>
    <numFmt numFmtId="165" formatCode="_ * #,##0_ ;_ * \-#,##0_ ;_ * &quot;-&quot;??_ ;_ @_ "/>
    <numFmt numFmtId="166" formatCode="_ * #,##0.0_ ;_ * \-#,##0.0_ ;_ * &quot;-&quot;??_ ;_ @_ "/>
    <numFmt numFmtId="167" formatCode="_ * #,##0.000_ ;_ * \-#,##0.000_ ;_ * &quot;-&quot;??_ ;_ @_ "/>
    <numFmt numFmtId="168" formatCode="_ * #,##0.0_ ;_ * \-#,##0.0_ ;_ * &quot;-&quot;?_ ;_ @_ "/>
    <numFmt numFmtId="169" formatCode="_ * #,##0_ ;_ * \-#,##0_ ;_ * &quot;-&quot;?_ ;_ @_ "/>
    <numFmt numFmtId="170" formatCode="0.0"/>
    <numFmt numFmtId="171" formatCode="0.0%"/>
  </numFmts>
  <fonts count="63">
    <font>
      <sz val="11"/>
      <color theme="1"/>
      <name val="Calibri"/>
      <family val="2"/>
      <scheme val="minor"/>
    </font>
    <font>
      <sz val="10"/>
      <name val="Book Antiqua"/>
      <family val="1"/>
    </font>
    <font>
      <sz val="10"/>
      <name val="Arial"/>
      <family val="2"/>
    </font>
    <font>
      <b/>
      <sz val="10"/>
      <name val="Book Antiqua"/>
      <family val="1"/>
    </font>
    <font>
      <sz val="8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sz val="11"/>
      <color indexed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theme="0"/>
      <name val="Book Antiqua"/>
      <family val="1"/>
    </font>
    <font>
      <sz val="8"/>
      <color theme="0"/>
      <name val="Book Antiqua"/>
      <family val="1"/>
    </font>
    <font>
      <b/>
      <sz val="7"/>
      <name val="Book Antiqua"/>
      <family val="1"/>
    </font>
    <font>
      <sz val="7"/>
      <name val="Book Antiqua"/>
      <family val="1"/>
    </font>
    <font>
      <b/>
      <sz val="8"/>
      <name val="Book Antiqua"/>
      <family val="1"/>
    </font>
    <font>
      <sz val="8"/>
      <name val="Calibri"/>
      <family val="2"/>
      <scheme val="minor"/>
    </font>
    <font>
      <b/>
      <sz val="7.5"/>
      <name val="Book Antiqua"/>
      <family val="1"/>
    </font>
    <font>
      <sz val="15"/>
      <name val="Book Antiqua"/>
      <family val="1"/>
    </font>
    <font>
      <sz val="8"/>
      <color rgb="FFFF0000"/>
      <name val="Book Antiqua"/>
      <family val="1"/>
    </font>
    <font>
      <sz val="9"/>
      <name val="Book Antiqua"/>
      <family val="1"/>
    </font>
    <font>
      <b/>
      <sz val="9"/>
      <name val="Book Antiqua"/>
      <family val="1"/>
    </font>
    <font>
      <sz val="7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0"/>
      <name val="Book Antiqua"/>
      <family val="1"/>
    </font>
    <font>
      <sz val="10"/>
      <color theme="1"/>
      <name val="Calibri"/>
      <family val="2"/>
      <scheme val="minor"/>
    </font>
    <font>
      <b/>
      <sz val="10"/>
      <color theme="0"/>
      <name val="Book Antiqua"/>
      <family val="1"/>
    </font>
    <font>
      <sz val="9"/>
      <color theme="0"/>
      <name val="Book Antiqua"/>
      <family val="1"/>
    </font>
    <font>
      <sz val="10"/>
      <color indexed="8"/>
      <name val="Book Antiqua"/>
      <family val="1"/>
    </font>
    <font>
      <sz val="10"/>
      <color indexed="9"/>
      <name val="Book Antiqua"/>
      <family val="1"/>
    </font>
    <font>
      <b/>
      <sz val="10"/>
      <color indexed="8"/>
      <name val="Book Antiqua"/>
      <family val="1"/>
    </font>
    <font>
      <sz val="8"/>
      <color indexed="8"/>
      <name val="Book Antiqua"/>
      <family val="1"/>
    </font>
    <font>
      <sz val="8"/>
      <color indexed="9"/>
      <name val="Book Antiqua"/>
      <family val="1"/>
    </font>
    <font>
      <b/>
      <sz val="10"/>
      <color indexed="9"/>
      <name val="Book Antiqua"/>
      <family val="1"/>
    </font>
    <font>
      <b/>
      <sz val="12"/>
      <color theme="0"/>
      <name val="Book Antiqua"/>
      <family val="1"/>
    </font>
    <font>
      <sz val="10"/>
      <color theme="1"/>
      <name val="Book Antiqua"/>
      <family val="1"/>
    </font>
    <font>
      <b/>
      <sz val="10"/>
      <color theme="1"/>
      <name val="Book Antiqua"/>
      <family val="1"/>
    </font>
    <font>
      <b/>
      <sz val="8"/>
      <color theme="0"/>
      <name val="Book Antiqua"/>
      <family val="1"/>
    </font>
    <font>
      <b/>
      <sz val="11"/>
      <color theme="1"/>
      <name val="Book Antiqua"/>
      <family val="1"/>
    </font>
    <font>
      <sz val="11"/>
      <color theme="1"/>
      <name val="Book Antiqua"/>
      <family val="1"/>
    </font>
    <font>
      <sz val="6"/>
      <name val="Book Antiqua"/>
      <family val="1"/>
    </font>
    <font>
      <sz val="9"/>
      <color theme="1"/>
      <name val="Book Antiqua"/>
      <family val="1"/>
    </font>
    <font>
      <b/>
      <sz val="9"/>
      <color rgb="FFFF0000"/>
      <name val="Book Antiqua"/>
      <family val="1"/>
    </font>
    <font>
      <b/>
      <sz val="9"/>
      <color theme="0"/>
      <name val="Book Antiqua"/>
      <family val="1"/>
    </font>
    <font>
      <sz val="12"/>
      <color theme="1"/>
      <name val="Book Antiqua"/>
      <family val="1"/>
    </font>
    <font>
      <sz val="8"/>
      <color theme="1"/>
      <name val="Book Antiqua"/>
      <family val="1"/>
    </font>
    <font>
      <sz val="9"/>
      <color theme="0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50">
    <xf numFmtId="0" fontId="0" fillId="0" borderId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11" fillId="22" borderId="0" applyNumberFormat="0" applyBorder="0" applyAlignment="0" applyProtection="0"/>
    <xf numFmtId="0" fontId="12" fillId="23" borderId="4" applyNumberFormat="0" applyAlignment="0" applyProtection="0"/>
    <xf numFmtId="0" fontId="13" fillId="24" borderId="5" applyNumberFormat="0" applyAlignment="0" applyProtection="0"/>
    <xf numFmtId="0" fontId="14" fillId="0" borderId="6" applyNumberFormat="0" applyFill="0" applyAlignment="0" applyProtection="0"/>
    <xf numFmtId="0" fontId="15" fillId="0" borderId="0" applyNumberFormat="0" applyFill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6" fillId="31" borderId="4" applyNumberFormat="0" applyAlignment="0" applyProtection="0"/>
    <xf numFmtId="0" fontId="17" fillId="32" borderId="0" applyNumberFormat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8" fillId="3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7" fillId="34" borderId="7" applyNumberFormat="0" applyFont="0" applyAlignment="0" applyProtection="0"/>
    <xf numFmtId="0" fontId="19" fillId="23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0" borderId="10" applyNumberFormat="0" applyFill="0" applyAlignment="0" applyProtection="0"/>
    <xf numFmtId="0" fontId="15" fillId="0" borderId="11" applyNumberFormat="0" applyFill="0" applyAlignment="0" applyProtection="0"/>
    <xf numFmtId="0" fontId="25" fillId="0" borderId="12" applyNumberFormat="0" applyFill="0" applyAlignment="0" applyProtection="0"/>
    <xf numFmtId="164" fontId="2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699">
    <xf numFmtId="0" fontId="0" fillId="0" borderId="0" xfId="0"/>
    <xf numFmtId="0" fontId="1" fillId="2" borderId="0" xfId="0" applyFont="1" applyFill="1"/>
    <xf numFmtId="0" fontId="3" fillId="2" borderId="0" xfId="0" applyFont="1" applyFill="1" applyBorder="1" applyAlignment="1">
      <alignment vertic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166" fontId="3" fillId="2" borderId="0" xfId="33" applyNumberFormat="1" applyFont="1" applyFill="1" applyAlignment="1" applyProtection="1">
      <alignment vertical="center" wrapText="1"/>
    </xf>
    <xf numFmtId="166" fontId="1" fillId="2" borderId="0" xfId="33" applyNumberFormat="1" applyFont="1" applyFill="1" applyBorder="1" applyAlignment="1" applyProtection="1">
      <alignment horizontal="center" vertical="center" wrapText="1"/>
    </xf>
    <xf numFmtId="166" fontId="1" fillId="2" borderId="0" xfId="33" applyNumberFormat="1" applyFont="1" applyFill="1" applyBorder="1" applyAlignment="1" applyProtection="1">
      <alignment vertical="center" wrapText="1"/>
    </xf>
    <xf numFmtId="166" fontId="1" fillId="2" borderId="1" xfId="33" applyNumberFormat="1" applyFont="1" applyFill="1" applyBorder="1" applyAlignment="1" applyProtection="1">
      <alignment vertical="center" wrapText="1"/>
    </xf>
    <xf numFmtId="166" fontId="3" fillId="2" borderId="2" xfId="33" applyNumberFormat="1" applyFont="1" applyFill="1" applyBorder="1" applyAlignment="1" applyProtection="1">
      <alignment horizontal="left" vertical="center" wrapText="1"/>
    </xf>
    <xf numFmtId="166" fontId="3" fillId="2" borderId="0" xfId="33" applyNumberFormat="1" applyFont="1" applyFill="1" applyBorder="1" applyAlignment="1" applyProtection="1">
      <alignment horizontal="left" vertical="center" wrapText="1"/>
    </xf>
    <xf numFmtId="166" fontId="3" fillId="2" borderId="1" xfId="33" applyNumberFormat="1" applyFont="1" applyFill="1" applyBorder="1" applyAlignment="1" applyProtection="1">
      <alignment horizontal="left" vertical="center" wrapText="1"/>
    </xf>
    <xf numFmtId="165" fontId="3" fillId="2" borderId="0" xfId="32" applyNumberFormat="1" applyFont="1" applyFill="1" applyAlignment="1" applyProtection="1">
      <alignment horizontal="left" vertical="center" wrapText="1"/>
    </xf>
    <xf numFmtId="165" fontId="1" fillId="2" borderId="0" xfId="32" applyNumberFormat="1" applyFont="1" applyFill="1" applyBorder="1" applyAlignment="1" applyProtection="1">
      <alignment horizontal="center" vertical="center" wrapText="1"/>
    </xf>
    <xf numFmtId="0" fontId="3" fillId="2" borderId="0" xfId="38" applyFont="1" applyFill="1" applyAlignment="1">
      <alignment vertical="center" wrapText="1"/>
    </xf>
    <xf numFmtId="0" fontId="3" fillId="2" borderId="2" xfId="38" applyFont="1" applyFill="1" applyBorder="1" applyAlignment="1">
      <alignment vertical="center" wrapText="1"/>
    </xf>
    <xf numFmtId="0" fontId="3" fillId="2" borderId="0" xfId="38" applyFont="1" applyFill="1" applyBorder="1" applyAlignment="1">
      <alignment vertical="center" wrapText="1"/>
    </xf>
    <xf numFmtId="0" fontId="3" fillId="2" borderId="1" xfId="38" applyFont="1" applyFill="1" applyBorder="1" applyAlignment="1">
      <alignment vertical="center" wrapText="1"/>
    </xf>
    <xf numFmtId="165" fontId="3" fillId="2" borderId="0" xfId="32" applyNumberFormat="1" applyFont="1" applyFill="1" applyAlignment="1">
      <alignment vertical="center" wrapText="1"/>
    </xf>
    <xf numFmtId="165" fontId="3" fillId="2" borderId="0" xfId="32" applyNumberFormat="1" applyFont="1" applyFill="1" applyBorder="1" applyAlignment="1">
      <alignment vertical="center" wrapText="1"/>
    </xf>
    <xf numFmtId="165" fontId="3" fillId="2" borderId="1" xfId="32" applyNumberFormat="1" applyFont="1" applyFill="1" applyBorder="1" applyAlignment="1">
      <alignment vertical="center" wrapText="1"/>
    </xf>
    <xf numFmtId="165" fontId="1" fillId="2" borderId="0" xfId="32" applyNumberFormat="1" applyFont="1" applyFill="1" applyBorder="1" applyAlignment="1">
      <alignment vertical="center" wrapText="1"/>
    </xf>
    <xf numFmtId="165" fontId="1" fillId="2" borderId="0" xfId="32" applyNumberFormat="1" applyFont="1" applyFill="1" applyAlignment="1">
      <alignment vertical="center"/>
    </xf>
    <xf numFmtId="49" fontId="1" fillId="2" borderId="0" xfId="0" applyNumberFormat="1" applyFont="1" applyFill="1" applyAlignment="1">
      <alignment vertical="center" wrapText="1"/>
    </xf>
    <xf numFmtId="165" fontId="1" fillId="2" borderId="0" xfId="32" applyNumberFormat="1" applyFont="1" applyFill="1" applyBorder="1" applyAlignment="1">
      <alignment vertical="center"/>
    </xf>
    <xf numFmtId="166" fontId="1" fillId="2" borderId="0" xfId="33" applyNumberFormat="1" applyFont="1" applyFill="1" applyBorder="1"/>
    <xf numFmtId="166" fontId="1" fillId="2" borderId="1" xfId="33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166" fontId="1" fillId="2" borderId="0" xfId="33" applyNumberFormat="1" applyFont="1" applyFill="1" applyAlignment="1">
      <alignment vertical="center"/>
    </xf>
    <xf numFmtId="0" fontId="3" fillId="2" borderId="0" xfId="0" applyFont="1" applyFill="1" applyBorder="1"/>
    <xf numFmtId="166" fontId="3" fillId="2" borderId="0" xfId="33" applyNumberFormat="1" applyFont="1" applyFill="1" applyAlignment="1">
      <alignment vertical="center"/>
    </xf>
    <xf numFmtId="166" fontId="1" fillId="2" borderId="0" xfId="33" applyNumberFormat="1" applyFont="1" applyFill="1" applyBorder="1" applyAlignment="1">
      <alignment vertical="center"/>
    </xf>
    <xf numFmtId="0" fontId="3" fillId="2" borderId="0" xfId="0" applyFont="1" applyFill="1"/>
    <xf numFmtId="166" fontId="3" fillId="2" borderId="0" xfId="33" applyNumberFormat="1" applyFont="1" applyFill="1" applyAlignment="1" applyProtection="1">
      <alignment vertical="center"/>
    </xf>
    <xf numFmtId="165" fontId="3" fillId="3" borderId="0" xfId="33" applyNumberFormat="1" applyFont="1" applyFill="1" applyBorder="1" applyAlignment="1" applyProtection="1">
      <alignment vertical="center" wrapText="1"/>
    </xf>
    <xf numFmtId="166" fontId="3" fillId="3" borderId="0" xfId="33" applyNumberFormat="1" applyFont="1" applyFill="1" applyBorder="1" applyAlignment="1" applyProtection="1">
      <alignment vertical="center" wrapText="1"/>
    </xf>
    <xf numFmtId="165" fontId="3" fillId="2" borderId="0" xfId="33" applyNumberFormat="1" applyFont="1" applyFill="1" applyBorder="1" applyAlignment="1">
      <alignment vertical="center" wrapText="1"/>
    </xf>
    <xf numFmtId="165" fontId="3" fillId="2" borderId="0" xfId="33" applyNumberFormat="1" applyFont="1" applyFill="1" applyBorder="1" applyAlignment="1" applyProtection="1">
      <alignment vertical="center" wrapText="1"/>
    </xf>
    <xf numFmtId="166" fontId="1" fillId="2" borderId="0" xfId="33" applyNumberFormat="1" applyFont="1" applyFill="1" applyBorder="1" applyAlignment="1" applyProtection="1">
      <alignment horizontal="left" vertical="center"/>
    </xf>
    <xf numFmtId="165" fontId="1" fillId="2" borderId="0" xfId="33" applyNumberFormat="1" applyFont="1" applyFill="1" applyBorder="1" applyAlignment="1" applyProtection="1">
      <alignment horizontal="center" vertical="center" wrapText="1"/>
    </xf>
    <xf numFmtId="166" fontId="1" fillId="3" borderId="0" xfId="33" applyNumberFormat="1" applyFont="1" applyFill="1" applyBorder="1" applyAlignment="1" applyProtection="1">
      <alignment vertical="center" wrapText="1"/>
    </xf>
    <xf numFmtId="166" fontId="1" fillId="2" borderId="0" xfId="33" applyNumberFormat="1" applyFont="1" applyFill="1" applyAlignment="1">
      <alignment vertical="center" wrapText="1"/>
    </xf>
    <xf numFmtId="166" fontId="3" fillId="2" borderId="0" xfId="33" applyNumberFormat="1" applyFont="1" applyFill="1" applyAlignment="1" applyProtection="1">
      <alignment horizontal="left" vertical="center" wrapText="1"/>
    </xf>
    <xf numFmtId="165" fontId="1" fillId="2" borderId="0" xfId="32" applyNumberFormat="1" applyFont="1" applyFill="1" applyBorder="1"/>
    <xf numFmtId="0" fontId="1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/>
    <xf numFmtId="165" fontId="4" fillId="2" borderId="0" xfId="32" applyNumberFormat="1" applyFont="1" applyFill="1" applyBorder="1" applyAlignment="1">
      <alignment vertical="center" wrapText="1"/>
    </xf>
    <xf numFmtId="166" fontId="4" fillId="2" borderId="0" xfId="33" applyNumberFormat="1" applyFont="1" applyFill="1" applyAlignment="1">
      <alignment vertical="center" wrapText="1"/>
    </xf>
    <xf numFmtId="166" fontId="4" fillId="2" borderId="0" xfId="33" applyNumberFormat="1" applyFont="1" applyFill="1" applyBorder="1" applyAlignment="1">
      <alignment vertical="center" wrapText="1"/>
    </xf>
    <xf numFmtId="0" fontId="4" fillId="2" borderId="0" xfId="0" applyFont="1" applyFill="1" applyBorder="1"/>
    <xf numFmtId="165" fontId="4" fillId="2" borderId="0" xfId="32" applyNumberFormat="1" applyFont="1" applyFill="1" applyBorder="1"/>
    <xf numFmtId="0" fontId="3" fillId="2" borderId="0" xfId="0" applyFont="1" applyFill="1" applyBorder="1" applyAlignment="1">
      <alignment vertical="center" wrapText="1"/>
    </xf>
    <xf numFmtId="0" fontId="5" fillId="2" borderId="0" xfId="0" applyFont="1" applyFill="1"/>
    <xf numFmtId="0" fontId="6" fillId="2" borderId="0" xfId="0" applyFont="1" applyFill="1" applyBorder="1" applyAlignment="1">
      <alignment vertical="center"/>
    </xf>
    <xf numFmtId="0" fontId="5" fillId="2" borderId="0" xfId="0" applyFont="1" applyFill="1" applyBorder="1"/>
    <xf numFmtId="0" fontId="5" fillId="2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165" fontId="3" fillId="2" borderId="0" xfId="32" applyNumberFormat="1" applyFont="1" applyFill="1"/>
    <xf numFmtId="165" fontId="3" fillId="0" borderId="0" xfId="32" applyNumberFormat="1" applyFont="1" applyFill="1" applyBorder="1"/>
    <xf numFmtId="166" fontId="3" fillId="0" borderId="0" xfId="33" applyNumberFormat="1" applyFont="1" applyFill="1" applyBorder="1"/>
    <xf numFmtId="166" fontId="1" fillId="0" borderId="0" xfId="33" applyNumberFormat="1" applyFont="1" applyFill="1" applyBorder="1"/>
    <xf numFmtId="0" fontId="26" fillId="2" borderId="0" xfId="0" applyFont="1" applyFill="1" applyBorder="1"/>
    <xf numFmtId="0" fontId="1" fillId="2" borderId="2" xfId="0" applyFont="1" applyFill="1" applyBorder="1"/>
    <xf numFmtId="0" fontId="1" fillId="2" borderId="1" xfId="0" applyFont="1" applyFill="1" applyBorder="1"/>
    <xf numFmtId="165" fontId="1" fillId="2" borderId="0" xfId="32" applyNumberFormat="1" applyFont="1" applyFill="1"/>
    <xf numFmtId="165" fontId="1" fillId="2" borderId="0" xfId="0" applyNumberFormat="1" applyFont="1" applyFill="1"/>
    <xf numFmtId="165" fontId="1" fillId="2" borderId="1" xfId="32" applyNumberFormat="1" applyFont="1" applyFill="1" applyBorder="1"/>
    <xf numFmtId="166" fontId="3" fillId="2" borderId="0" xfId="33" applyNumberFormat="1" applyFont="1" applyFill="1" applyBorder="1" applyAlignment="1" applyProtection="1">
      <alignment vertical="center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vertical="center"/>
    </xf>
    <xf numFmtId="166" fontId="1" fillId="2" borderId="0" xfId="33" applyNumberFormat="1" applyFont="1" applyFill="1" applyBorder="1" applyAlignment="1">
      <alignment vertical="center" wrapText="1"/>
    </xf>
    <xf numFmtId="166" fontId="3" fillId="2" borderId="0" xfId="33" applyNumberFormat="1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166" fontId="3" fillId="2" borderId="0" xfId="32" applyNumberFormat="1" applyFont="1" applyFill="1" applyBorder="1" applyAlignment="1">
      <alignment vertical="center" wrapText="1"/>
    </xf>
    <xf numFmtId="170" fontId="1" fillId="2" borderId="0" xfId="0" applyNumberFormat="1" applyFont="1" applyFill="1"/>
    <xf numFmtId="166" fontId="1" fillId="2" borderId="2" xfId="33" applyNumberFormat="1" applyFont="1" applyFill="1" applyBorder="1" applyAlignment="1">
      <alignment horizontal="left" vertical="center" wrapText="1"/>
    </xf>
    <xf numFmtId="166" fontId="1" fillId="2" borderId="0" xfId="33" applyNumberFormat="1" applyFont="1" applyFill="1" applyBorder="1" applyAlignment="1">
      <alignment horizontal="left" vertical="center" wrapText="1"/>
    </xf>
    <xf numFmtId="49" fontId="1" fillId="2" borderId="0" xfId="32" applyNumberFormat="1" applyFont="1" applyFill="1" applyBorder="1" applyAlignment="1">
      <alignment vertical="center" wrapText="1"/>
    </xf>
    <xf numFmtId="165" fontId="1" fillId="2" borderId="0" xfId="33" applyNumberFormat="1" applyFont="1" applyFill="1" applyBorder="1" applyAlignment="1">
      <alignment vertical="center" wrapText="1"/>
    </xf>
    <xf numFmtId="165" fontId="1" fillId="2" borderId="1" xfId="33" applyNumberFormat="1" applyFont="1" applyFill="1" applyBorder="1" applyAlignment="1">
      <alignment vertical="center" wrapText="1"/>
    </xf>
    <xf numFmtId="165" fontId="5" fillId="2" borderId="0" xfId="33" applyNumberFormat="1" applyFont="1" applyFill="1" applyBorder="1" applyAlignment="1">
      <alignment horizontal="left" vertical="center" wrapText="1"/>
    </xf>
    <xf numFmtId="165" fontId="1" fillId="2" borderId="0" xfId="32" applyNumberFormat="1" applyFont="1" applyFill="1" applyBorder="1" applyAlignment="1">
      <alignment horizontal="center" vertical="center"/>
    </xf>
    <xf numFmtId="166" fontId="4" fillId="2" borderId="0" xfId="33" applyNumberFormat="1" applyFont="1" applyFill="1" applyAlignment="1">
      <alignment horizontal="center" vertical="center"/>
    </xf>
    <xf numFmtId="0" fontId="27" fillId="2" borderId="0" xfId="0" applyFont="1" applyFill="1"/>
    <xf numFmtId="170" fontId="27" fillId="2" borderId="0" xfId="0" applyNumberFormat="1" applyFont="1" applyFill="1"/>
    <xf numFmtId="166" fontId="1" fillId="2" borderId="0" xfId="32" applyNumberFormat="1" applyFont="1" applyFill="1"/>
    <xf numFmtId="166" fontId="1" fillId="2" borderId="1" xfId="32" applyNumberFormat="1" applyFont="1" applyFill="1" applyBorder="1"/>
    <xf numFmtId="166" fontId="1" fillId="2" borderId="0" xfId="32" applyNumberFormat="1" applyFont="1" applyFill="1" applyBorder="1"/>
    <xf numFmtId="165" fontId="3" fillId="0" borderId="0" xfId="32" applyNumberFormat="1" applyFont="1" applyFill="1"/>
    <xf numFmtId="165" fontId="1" fillId="0" borderId="0" xfId="32" applyNumberFormat="1" applyFont="1" applyFill="1"/>
    <xf numFmtId="166" fontId="1" fillId="0" borderId="0" xfId="32" applyNumberFormat="1" applyFont="1" applyFill="1" applyBorder="1"/>
    <xf numFmtId="165" fontId="3" fillId="2" borderId="1" xfId="32" applyNumberFormat="1" applyFont="1" applyFill="1" applyBorder="1"/>
    <xf numFmtId="166" fontId="1" fillId="0" borderId="1" xfId="32" applyNumberFormat="1" applyFont="1" applyFill="1" applyBorder="1"/>
    <xf numFmtId="165" fontId="1" fillId="0" borderId="1" xfId="0" applyNumberFormat="1" applyFont="1" applyFill="1" applyBorder="1"/>
    <xf numFmtId="165" fontId="1" fillId="0" borderId="1" xfId="32" applyNumberFormat="1" applyFont="1" applyFill="1" applyBorder="1"/>
    <xf numFmtId="165" fontId="4" fillId="2" borderId="0" xfId="32" applyNumberFormat="1" applyFont="1" applyFill="1"/>
    <xf numFmtId="166" fontId="4" fillId="2" borderId="0" xfId="32" applyNumberFormat="1" applyFont="1" applyFill="1"/>
    <xf numFmtId="166" fontId="3" fillId="2" borderId="0" xfId="32" applyNumberFormat="1" applyFont="1" applyFill="1" applyBorder="1"/>
    <xf numFmtId="166" fontId="1" fillId="2" borderId="0" xfId="0" applyNumberFormat="1" applyFont="1" applyFill="1"/>
    <xf numFmtId="166" fontId="3" fillId="2" borderId="0" xfId="33" applyNumberFormat="1" applyFont="1" applyFill="1" applyBorder="1"/>
    <xf numFmtId="0" fontId="27" fillId="2" borderId="0" xfId="0" applyFont="1" applyFill="1" applyAlignment="1">
      <alignment vertical="center" wrapText="1"/>
    </xf>
    <xf numFmtId="170" fontId="27" fillId="2" borderId="0" xfId="0" applyNumberFormat="1" applyFont="1" applyFill="1" applyAlignment="1">
      <alignment vertical="center" wrapText="1"/>
    </xf>
    <xf numFmtId="166" fontId="1" fillId="2" borderId="0" xfId="32" applyNumberFormat="1" applyFont="1" applyFill="1" applyAlignment="1">
      <alignment vertical="center"/>
    </xf>
    <xf numFmtId="49" fontId="3" fillId="2" borderId="0" xfId="0" applyNumberFormat="1" applyFont="1" applyFill="1" applyAlignment="1">
      <alignment vertical="center" wrapText="1"/>
    </xf>
    <xf numFmtId="166" fontId="3" fillId="2" borderId="0" xfId="32" applyNumberFormat="1" applyFont="1" applyFill="1"/>
    <xf numFmtId="49" fontId="1" fillId="2" borderId="0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3" fillId="2" borderId="0" xfId="0" applyNumberFormat="1" applyFont="1" applyFill="1" applyBorder="1" applyAlignment="1">
      <alignment vertical="center" wrapText="1"/>
    </xf>
    <xf numFmtId="166" fontId="1" fillId="2" borderId="0" xfId="0" applyNumberFormat="1" applyFont="1" applyFill="1" applyAlignment="1">
      <alignment vertical="center"/>
    </xf>
    <xf numFmtId="165" fontId="1" fillId="2" borderId="0" xfId="32" applyNumberFormat="1" applyFont="1" applyFill="1" applyAlignment="1">
      <alignment vertical="center" wrapText="1"/>
    </xf>
    <xf numFmtId="166" fontId="1" fillId="2" borderId="0" xfId="32" applyNumberFormat="1" applyFont="1" applyFill="1" applyBorder="1" applyAlignment="1">
      <alignment vertical="center" wrapText="1"/>
    </xf>
    <xf numFmtId="49" fontId="3" fillId="2" borderId="0" xfId="33" applyNumberFormat="1" applyFont="1" applyFill="1" applyBorder="1" applyAlignment="1" applyProtection="1">
      <alignment horizontal="center" vertical="center"/>
    </xf>
    <xf numFmtId="166" fontId="3" fillId="2" borderId="0" xfId="33" applyNumberFormat="1" applyFont="1" applyFill="1" applyBorder="1" applyAlignment="1" applyProtection="1">
      <alignment horizontal="center" vertical="center"/>
    </xf>
    <xf numFmtId="165" fontId="3" fillId="2" borderId="3" xfId="32" applyNumberFormat="1" applyFont="1" applyFill="1" applyBorder="1" applyAlignment="1" applyProtection="1">
      <alignment horizontal="center" vertical="center" wrapText="1"/>
    </xf>
    <xf numFmtId="166" fontId="3" fillId="2" borderId="3" xfId="33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65" fontId="3" fillId="2" borderId="0" xfId="32" applyNumberFormat="1" applyFont="1" applyFill="1" applyBorder="1" applyAlignment="1">
      <alignment horizontal="center" vertical="center" wrapText="1"/>
    </xf>
    <xf numFmtId="165" fontId="3" fillId="2" borderId="1" xfId="32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8" fontId="3" fillId="2" borderId="0" xfId="0" applyNumberFormat="1" applyFont="1" applyFill="1" applyBorder="1" applyAlignment="1">
      <alignment vertical="center" wrapText="1"/>
    </xf>
    <xf numFmtId="169" fontId="1" fillId="2" borderId="0" xfId="0" applyNumberFormat="1" applyFont="1" applyFill="1" applyBorder="1" applyAlignment="1">
      <alignment vertical="center" wrapText="1"/>
    </xf>
    <xf numFmtId="166" fontId="1" fillId="2" borderId="0" xfId="32" applyNumberFormat="1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169" fontId="1" fillId="2" borderId="1" xfId="0" applyNumberFormat="1" applyFont="1" applyFill="1" applyBorder="1" applyAlignment="1">
      <alignment vertical="center" wrapText="1"/>
    </xf>
    <xf numFmtId="166" fontId="1" fillId="2" borderId="1" xfId="32" applyNumberFormat="1" applyFont="1" applyFill="1" applyBorder="1" applyAlignment="1">
      <alignment vertical="center" wrapText="1"/>
    </xf>
    <xf numFmtId="166" fontId="1" fillId="2" borderId="0" xfId="0" applyNumberFormat="1" applyFont="1" applyFill="1" applyAlignment="1">
      <alignment vertical="center" wrapText="1"/>
    </xf>
    <xf numFmtId="164" fontId="3" fillId="2" borderId="0" xfId="32" applyNumberFormat="1" applyFont="1" applyFill="1" applyBorder="1" applyAlignment="1">
      <alignment vertical="center" wrapText="1"/>
    </xf>
    <xf numFmtId="164" fontId="1" fillId="2" borderId="0" xfId="32" applyNumberFormat="1" applyFont="1" applyFill="1" applyBorder="1" applyAlignment="1">
      <alignment vertical="center" wrapText="1"/>
    </xf>
    <xf numFmtId="170" fontId="28" fillId="2" borderId="0" xfId="0" applyNumberFormat="1" applyFont="1" applyFill="1"/>
    <xf numFmtId="165" fontId="6" fillId="2" borderId="0" xfId="32" applyNumberFormat="1" applyFont="1" applyFill="1"/>
    <xf numFmtId="166" fontId="6" fillId="2" borderId="0" xfId="32" applyNumberFormat="1" applyFont="1" applyFill="1" applyBorder="1"/>
    <xf numFmtId="166" fontId="5" fillId="2" borderId="0" xfId="32" applyNumberFormat="1" applyFont="1" applyFill="1" applyBorder="1"/>
    <xf numFmtId="165" fontId="5" fillId="2" borderId="0" xfId="0" applyNumberFormat="1" applyFont="1" applyFill="1"/>
    <xf numFmtId="166" fontId="5" fillId="2" borderId="1" xfId="32" applyNumberFormat="1" applyFont="1" applyFill="1" applyBorder="1"/>
    <xf numFmtId="0" fontId="4" fillId="2" borderId="0" xfId="0" applyFont="1" applyFill="1" applyAlignment="1">
      <alignment vertical="center"/>
    </xf>
    <xf numFmtId="166" fontId="4" fillId="2" borderId="0" xfId="32" applyNumberFormat="1" applyFont="1" applyFill="1" applyAlignment="1">
      <alignment vertical="center"/>
    </xf>
    <xf numFmtId="165" fontId="6" fillId="2" borderId="2" xfId="33" applyNumberFormat="1" applyFont="1" applyFill="1" applyBorder="1" applyAlignment="1">
      <alignment horizontal="left" vertical="center" wrapText="1"/>
    </xf>
    <xf numFmtId="165" fontId="6" fillId="2" borderId="0" xfId="33" applyNumberFormat="1" applyFont="1" applyFill="1" applyBorder="1" applyAlignment="1">
      <alignment horizontal="left" vertical="center" wrapText="1"/>
    </xf>
    <xf numFmtId="165" fontId="6" fillId="2" borderId="1" xfId="33" applyNumberFormat="1" applyFont="1" applyFill="1" applyBorder="1" applyAlignment="1">
      <alignment horizontal="left" vertical="center" wrapText="1"/>
    </xf>
    <xf numFmtId="165" fontId="3" fillId="2" borderId="3" xfId="32" applyNumberFormat="1" applyFont="1" applyFill="1" applyBorder="1" applyAlignment="1" applyProtection="1">
      <alignment horizontal="center" vertical="center"/>
    </xf>
    <xf numFmtId="165" fontId="3" fillId="2" borderId="3" xfId="32" applyNumberFormat="1" applyFont="1" applyFill="1" applyBorder="1" applyAlignment="1">
      <alignment vertical="center"/>
    </xf>
    <xf numFmtId="166" fontId="3" fillId="2" borderId="2" xfId="33" applyNumberFormat="1" applyFont="1" applyFill="1" applyBorder="1" applyAlignment="1">
      <alignment vertical="center"/>
    </xf>
    <xf numFmtId="166" fontId="3" fillId="2" borderId="1" xfId="33" applyNumberFormat="1" applyFont="1" applyFill="1" applyBorder="1" applyAlignment="1">
      <alignment vertical="center"/>
    </xf>
    <xf numFmtId="166" fontId="3" fillId="2" borderId="2" xfId="33" applyNumberFormat="1" applyFont="1" applyFill="1" applyBorder="1" applyAlignment="1" applyProtection="1">
      <alignment vertical="center"/>
    </xf>
    <xf numFmtId="166" fontId="3" fillId="2" borderId="1" xfId="33" applyNumberFormat="1" applyFont="1" applyFill="1" applyBorder="1" applyAlignment="1" applyProtection="1">
      <alignment horizontal="center" vertical="center"/>
    </xf>
    <xf numFmtId="0" fontId="30" fillId="2" borderId="0" xfId="0" applyFont="1" applyFill="1"/>
    <xf numFmtId="166" fontId="30" fillId="2" borderId="0" xfId="32" applyNumberFormat="1" applyFont="1" applyFill="1" applyBorder="1"/>
    <xf numFmtId="165" fontId="29" fillId="2" borderId="1" xfId="32" applyNumberFormat="1" applyFont="1" applyFill="1" applyBorder="1" applyAlignment="1">
      <alignment horizontal="center" vertical="center"/>
    </xf>
    <xf numFmtId="165" fontId="30" fillId="2" borderId="0" xfId="33" applyNumberFormat="1" applyFont="1" applyFill="1"/>
    <xf numFmtId="166" fontId="31" fillId="2" borderId="0" xfId="32" applyNumberFormat="1" applyFont="1" applyFill="1" applyBorder="1" applyAlignment="1">
      <alignment vertical="center"/>
    </xf>
    <xf numFmtId="166" fontId="31" fillId="2" borderId="0" xfId="32" applyNumberFormat="1" applyFont="1" applyFill="1"/>
    <xf numFmtId="165" fontId="31" fillId="2" borderId="0" xfId="32" applyNumberFormat="1" applyFont="1" applyFill="1"/>
    <xf numFmtId="164" fontId="31" fillId="2" borderId="0" xfId="32" applyNumberFormat="1" applyFont="1" applyFill="1"/>
    <xf numFmtId="167" fontId="31" fillId="2" borderId="0" xfId="32" applyNumberFormat="1" applyFont="1" applyFill="1"/>
    <xf numFmtId="166" fontId="4" fillId="2" borderId="0" xfId="32" applyNumberFormat="1" applyFont="1" applyFill="1" applyBorder="1"/>
    <xf numFmtId="166" fontId="31" fillId="2" borderId="0" xfId="32" applyNumberFormat="1" applyFont="1" applyFill="1" applyBorder="1"/>
    <xf numFmtId="164" fontId="4" fillId="2" borderId="0" xfId="32" applyFont="1" applyFill="1"/>
    <xf numFmtId="167" fontId="4" fillId="2" borderId="0" xfId="32" applyNumberFormat="1" applyFont="1" applyFill="1"/>
    <xf numFmtId="0" fontId="4" fillId="2" borderId="1" xfId="0" applyFont="1" applyFill="1" applyBorder="1"/>
    <xf numFmtId="165" fontId="4" fillId="2" borderId="1" xfId="32" applyNumberFormat="1" applyFont="1" applyFill="1" applyBorder="1"/>
    <xf numFmtId="164" fontId="4" fillId="2" borderId="0" xfId="32" applyNumberFormat="1" applyFont="1" applyFill="1" applyBorder="1"/>
    <xf numFmtId="164" fontId="4" fillId="2" borderId="0" xfId="32" applyFont="1" applyFill="1" applyBorder="1"/>
    <xf numFmtId="167" fontId="4" fillId="2" borderId="0" xfId="32" applyNumberFormat="1" applyFont="1" applyFill="1" applyBorder="1"/>
    <xf numFmtId="171" fontId="4" fillId="2" borderId="0" xfId="32" applyNumberFormat="1" applyFont="1" applyFill="1" applyBorder="1"/>
    <xf numFmtId="10" fontId="4" fillId="2" borderId="0" xfId="32" applyNumberFormat="1" applyFont="1" applyFill="1" applyBorder="1"/>
    <xf numFmtId="171" fontId="4" fillId="2" borderId="0" xfId="32" applyNumberFormat="1" applyFont="1" applyFill="1"/>
    <xf numFmtId="165" fontId="4" fillId="2" borderId="0" xfId="32" applyNumberFormat="1" applyFont="1" applyFill="1" applyBorder="1" applyAlignment="1">
      <alignment horizontal="left" vertical="center" wrapText="1"/>
    </xf>
    <xf numFmtId="165" fontId="4" fillId="2" borderId="0" xfId="32" applyNumberFormat="1" applyFont="1" applyFill="1" applyBorder="1" applyAlignment="1">
      <alignment horizontal="center" vertical="center"/>
    </xf>
    <xf numFmtId="165" fontId="31" fillId="2" borderId="0" xfId="32" applyNumberFormat="1" applyFont="1" applyFill="1" applyBorder="1"/>
    <xf numFmtId="0" fontId="32" fillId="2" borderId="0" xfId="0" applyFont="1" applyFill="1"/>
    <xf numFmtId="166" fontId="8" fillId="2" borderId="0" xfId="32" applyNumberFormat="1" applyFont="1" applyFill="1" applyBorder="1"/>
    <xf numFmtId="166" fontId="8" fillId="2" borderId="0" xfId="32" applyNumberFormat="1" applyFont="1" applyFill="1"/>
    <xf numFmtId="165" fontId="33" fillId="2" borderId="1" xfId="32" applyNumberFormat="1" applyFont="1" applyFill="1" applyBorder="1" applyAlignment="1">
      <alignment horizontal="center" vertical="center"/>
    </xf>
    <xf numFmtId="165" fontId="3" fillId="0" borderId="1" xfId="32" applyNumberFormat="1" applyFont="1" applyFill="1" applyBorder="1" applyAlignment="1" applyProtection="1">
      <alignment horizontal="center" vertical="center" wrapText="1"/>
    </xf>
    <xf numFmtId="166" fontId="3" fillId="0" borderId="1" xfId="33" applyNumberFormat="1" applyFont="1" applyFill="1" applyBorder="1" applyAlignment="1" applyProtection="1">
      <alignment horizontal="center" vertical="center" wrapText="1"/>
    </xf>
    <xf numFmtId="165" fontId="1" fillId="0" borderId="0" xfId="32" applyNumberFormat="1" applyFont="1" applyFill="1" applyBorder="1" applyAlignment="1" applyProtection="1">
      <alignment horizontal="center" vertical="center" wrapText="1"/>
    </xf>
    <xf numFmtId="166" fontId="1" fillId="0" borderId="0" xfId="33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165" fontId="3" fillId="2" borderId="1" xfId="32" applyNumberFormat="1" applyFont="1" applyFill="1" applyBorder="1" applyAlignment="1">
      <alignment horizontal="center" vertical="center" wrapText="1"/>
    </xf>
    <xf numFmtId="165" fontId="31" fillId="2" borderId="0" xfId="32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6" fontId="3" fillId="2" borderId="2" xfId="33" applyNumberFormat="1" applyFont="1" applyFill="1" applyBorder="1" applyAlignment="1" applyProtection="1">
      <alignment horizontal="center" vertical="center" wrapText="1"/>
    </xf>
    <xf numFmtId="166" fontId="3" fillId="2" borderId="1" xfId="33" applyNumberFormat="1" applyFont="1" applyFill="1" applyBorder="1" applyAlignment="1" applyProtection="1">
      <alignment horizontal="center" vertical="center" wrapText="1"/>
    </xf>
    <xf numFmtId="165" fontId="1" fillId="2" borderId="0" xfId="32" applyNumberFormat="1" applyFont="1" applyFill="1" applyBorder="1" applyAlignment="1">
      <alignment vertical="center" wrapText="1"/>
    </xf>
    <xf numFmtId="165" fontId="1" fillId="2" borderId="1" xfId="32" applyNumberFormat="1" applyFont="1" applyFill="1" applyBorder="1" applyAlignment="1">
      <alignment vertical="center" wrapText="1"/>
    </xf>
    <xf numFmtId="165" fontId="1" fillId="2" borderId="0" xfId="32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right"/>
    </xf>
    <xf numFmtId="165" fontId="6" fillId="2" borderId="1" xfId="32" applyNumberFormat="1" applyFont="1" applyFill="1" applyBorder="1"/>
    <xf numFmtId="166" fontId="29" fillId="0" borderId="0" xfId="32" applyNumberFormat="1" applyFont="1" applyFill="1" applyBorder="1"/>
    <xf numFmtId="170" fontId="29" fillId="0" borderId="0" xfId="0" applyNumberFormat="1" applyFont="1" applyFill="1"/>
    <xf numFmtId="0" fontId="29" fillId="0" borderId="0" xfId="0" applyFont="1" applyFill="1"/>
    <xf numFmtId="0" fontId="30" fillId="0" borderId="0" xfId="0" applyFont="1" applyFill="1"/>
    <xf numFmtId="170" fontId="30" fillId="0" borderId="0" xfId="0" applyNumberFormat="1" applyFont="1" applyFill="1"/>
    <xf numFmtId="1" fontId="30" fillId="0" borderId="0" xfId="0" applyNumberFormat="1" applyFont="1" applyFill="1"/>
    <xf numFmtId="2" fontId="30" fillId="0" borderId="0" xfId="0" applyNumberFormat="1" applyFont="1" applyFill="1"/>
    <xf numFmtId="0" fontId="4" fillId="2" borderId="2" xfId="0" applyFont="1" applyFill="1" applyBorder="1"/>
    <xf numFmtId="10" fontId="4" fillId="2" borderId="0" xfId="32" applyNumberFormat="1" applyFont="1" applyFill="1"/>
    <xf numFmtId="0" fontId="8" fillId="2" borderId="0" xfId="0" applyFont="1" applyFill="1" applyBorder="1"/>
    <xf numFmtId="166" fontId="31" fillId="2" borderId="0" xfId="32" applyNumberFormat="1" applyFont="1" applyFill="1" applyBorder="1" applyAlignment="1">
      <alignment horizontal="center" vertical="center"/>
    </xf>
    <xf numFmtId="165" fontId="33" fillId="2" borderId="0" xfId="32" applyNumberFormat="1" applyFont="1" applyFill="1" applyBorder="1" applyAlignment="1">
      <alignment horizontal="center" vertical="center"/>
    </xf>
    <xf numFmtId="165" fontId="31" fillId="0" borderId="0" xfId="32" applyNumberFormat="1" applyFont="1" applyFill="1" applyAlignment="1">
      <alignment horizontal="center" vertical="center" wrapText="1"/>
    </xf>
    <xf numFmtId="170" fontId="1" fillId="2" borderId="0" xfId="0" applyNumberFormat="1" applyFont="1" applyFill="1" applyAlignment="1">
      <alignment vertical="center" wrapText="1"/>
    </xf>
    <xf numFmtId="170" fontId="3" fillId="2" borderId="0" xfId="0" applyNumberFormat="1" applyFont="1" applyFill="1"/>
    <xf numFmtId="166" fontId="4" fillId="2" borderId="0" xfId="0" applyNumberFormat="1" applyFont="1" applyFill="1"/>
    <xf numFmtId="170" fontId="1" fillId="2" borderId="0" xfId="0" applyNumberFormat="1" applyFont="1" applyFill="1" applyAlignment="1">
      <alignment vertical="center"/>
    </xf>
    <xf numFmtId="165" fontId="1" fillId="0" borderId="0" xfId="32" applyNumberFormat="1" applyFont="1" applyFill="1" applyBorder="1"/>
    <xf numFmtId="165" fontId="3" fillId="2" borderId="1" xfId="32" applyNumberFormat="1" applyFont="1" applyFill="1" applyBorder="1" applyAlignment="1">
      <alignment horizontal="center" vertical="center" wrapText="1"/>
    </xf>
    <xf numFmtId="165" fontId="3" fillId="2" borderId="0" xfId="32" applyNumberFormat="1" applyFont="1" applyFill="1" applyBorder="1" applyAlignment="1">
      <alignment vertical="center" wrapText="1"/>
    </xf>
    <xf numFmtId="165" fontId="3" fillId="35" borderId="0" xfId="32" applyNumberFormat="1" applyFont="1" applyFill="1" applyAlignment="1">
      <alignment vertical="center" wrapText="1"/>
    </xf>
    <xf numFmtId="0" fontId="1" fillId="0" borderId="0" xfId="0" applyFont="1" applyFill="1"/>
    <xf numFmtId="0" fontId="1" fillId="0" borderId="0" xfId="0" applyFont="1" applyFill="1" applyBorder="1"/>
    <xf numFmtId="165" fontId="29" fillId="0" borderId="1" xfId="32" applyNumberFormat="1" applyFont="1" applyFill="1" applyBorder="1" applyAlignment="1">
      <alignment horizontal="center" vertical="center" wrapText="1"/>
    </xf>
    <xf numFmtId="165" fontId="30" fillId="0" borderId="0" xfId="32" applyNumberFormat="1" applyFont="1" applyFill="1" applyBorder="1" applyAlignment="1">
      <alignment horizontal="center" vertical="center" wrapText="1"/>
    </xf>
    <xf numFmtId="165" fontId="30" fillId="0" borderId="0" xfId="32" applyNumberFormat="1" applyFont="1" applyFill="1" applyBorder="1"/>
    <xf numFmtId="166" fontId="30" fillId="0" borderId="0" xfId="33" applyNumberFormat="1" applyFont="1" applyFill="1"/>
    <xf numFmtId="165" fontId="3" fillId="0" borderId="1" xfId="32" applyNumberFormat="1" applyFont="1" applyFill="1" applyBorder="1" applyAlignment="1">
      <alignment horizontal="center" vertical="center" wrapText="1"/>
    </xf>
    <xf numFmtId="0" fontId="4" fillId="0" borderId="0" xfId="0" applyFont="1" applyFill="1"/>
    <xf numFmtId="165" fontId="4" fillId="0" borderId="0" xfId="32" applyNumberFormat="1" applyFont="1" applyFill="1"/>
    <xf numFmtId="165" fontId="31" fillId="0" borderId="1" xfId="32" applyNumberFormat="1" applyFont="1" applyFill="1" applyBorder="1" applyAlignment="1">
      <alignment horizontal="center" vertical="center" wrapText="1"/>
    </xf>
    <xf numFmtId="165" fontId="31" fillId="0" borderId="0" xfId="32" applyNumberFormat="1" applyFont="1" applyFill="1"/>
    <xf numFmtId="165" fontId="4" fillId="0" borderId="0" xfId="32" applyNumberFormat="1" applyFont="1" applyFill="1" applyBorder="1"/>
    <xf numFmtId="0" fontId="4" fillId="0" borderId="0" xfId="0" applyFont="1" applyFill="1" applyBorder="1"/>
    <xf numFmtId="165" fontId="31" fillId="0" borderId="1" xfId="32" applyNumberFormat="1" applyFont="1" applyFill="1" applyBorder="1" applyAlignment="1">
      <alignment horizontal="center" vertical="center"/>
    </xf>
    <xf numFmtId="165" fontId="4" fillId="0" borderId="0" xfId="32" applyNumberFormat="1" applyFont="1" applyFill="1" applyBorder="1" applyAlignment="1">
      <alignment horizontal="center" vertical="center"/>
    </xf>
    <xf numFmtId="165" fontId="33" fillId="0" borderId="1" xfId="32" applyNumberFormat="1" applyFont="1" applyFill="1" applyBorder="1" applyAlignment="1">
      <alignment horizontal="center" vertical="center"/>
    </xf>
    <xf numFmtId="165" fontId="1" fillId="0" borderId="0" xfId="32" applyNumberFormat="1" applyFont="1" applyFill="1" applyBorder="1" applyAlignment="1">
      <alignment vertical="center" wrapText="1"/>
    </xf>
    <xf numFmtId="169" fontId="1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166" fontId="1" fillId="0" borderId="0" xfId="32" applyNumberFormat="1" applyFont="1" applyFill="1" applyBorder="1" applyAlignment="1">
      <alignment vertical="center" wrapText="1"/>
    </xf>
    <xf numFmtId="165" fontId="3" fillId="0" borderId="0" xfId="32" applyNumberFormat="1" applyFont="1" applyFill="1" applyAlignment="1" applyProtection="1">
      <alignment horizontal="left" vertical="center" wrapText="1"/>
    </xf>
    <xf numFmtId="165" fontId="3" fillId="0" borderId="3" xfId="32" applyNumberFormat="1" applyFont="1" applyFill="1" applyBorder="1" applyAlignment="1" applyProtection="1">
      <alignment horizontal="center" vertical="center" wrapText="1"/>
    </xf>
    <xf numFmtId="165" fontId="1" fillId="0" borderId="0" xfId="32" applyNumberFormat="1" applyFont="1" applyFill="1" applyAlignment="1">
      <alignment vertical="center"/>
    </xf>
    <xf numFmtId="165" fontId="3" fillId="0" borderId="0" xfId="32" applyNumberFormat="1" applyFont="1" applyFill="1" applyAlignment="1">
      <alignment vertical="center" wrapText="1"/>
    </xf>
    <xf numFmtId="165" fontId="1" fillId="0" borderId="0" xfId="32" applyNumberFormat="1" applyFont="1" applyFill="1" applyAlignment="1">
      <alignment vertical="center" wrapText="1"/>
    </xf>
    <xf numFmtId="165" fontId="3" fillId="0" borderId="3" xfId="32" applyNumberFormat="1" applyFont="1" applyFill="1" applyBorder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65" fontId="3" fillId="0" borderId="0" xfId="32" applyNumberFormat="1" applyFont="1" applyFill="1" applyBorder="1" applyAlignment="1">
      <alignment horizontal="center" vertical="center"/>
    </xf>
    <xf numFmtId="165" fontId="1" fillId="0" borderId="0" xfId="32" applyNumberFormat="1" applyFont="1" applyFill="1" applyBorder="1" applyAlignment="1">
      <alignment horizontal="center" vertical="center" wrapText="1"/>
    </xf>
    <xf numFmtId="166" fontId="1" fillId="0" borderId="0" xfId="33" applyNumberFormat="1" applyFont="1" applyFill="1" applyBorder="1" applyAlignment="1">
      <alignment vertical="center"/>
    </xf>
    <xf numFmtId="0" fontId="3" fillId="0" borderId="0" xfId="0" applyFont="1" applyFill="1"/>
    <xf numFmtId="166" fontId="1" fillId="0" borderId="0" xfId="33" applyNumberFormat="1" applyFont="1" applyFill="1" applyAlignment="1">
      <alignment vertical="center"/>
    </xf>
    <xf numFmtId="165" fontId="3" fillId="0" borderId="1" xfId="33" applyNumberFormat="1" applyFont="1" applyFill="1" applyBorder="1" applyAlignment="1" applyProtection="1">
      <alignment horizontal="center" vertical="center" wrapText="1"/>
    </xf>
    <xf numFmtId="165" fontId="3" fillId="0" borderId="3" xfId="33" applyNumberFormat="1" applyFont="1" applyFill="1" applyBorder="1" applyAlignment="1" applyProtection="1">
      <alignment horizontal="center" vertical="center" wrapText="1"/>
    </xf>
    <xf numFmtId="165" fontId="1" fillId="0" borderId="0" xfId="32" applyNumberFormat="1" applyFont="1" applyFill="1" applyBorder="1" applyAlignment="1">
      <alignment vertical="center"/>
    </xf>
    <xf numFmtId="166" fontId="1" fillId="0" borderId="0" xfId="33" applyNumberFormat="1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165" fontId="3" fillId="0" borderId="0" xfId="32" applyNumberFormat="1" applyFont="1" applyFill="1" applyBorder="1" applyAlignment="1">
      <alignment vertical="center" wrapText="1"/>
    </xf>
    <xf numFmtId="0" fontId="29" fillId="0" borderId="0" xfId="0" applyFont="1" applyFill="1" applyBorder="1" applyAlignment="1">
      <alignment vertical="center"/>
    </xf>
    <xf numFmtId="165" fontId="29" fillId="0" borderId="0" xfId="32" applyNumberFormat="1" applyFont="1" applyFill="1" applyBorder="1"/>
    <xf numFmtId="164" fontId="29" fillId="0" borderId="0" xfId="32" applyNumberFormat="1" applyFont="1" applyFill="1" applyBorder="1"/>
    <xf numFmtId="164" fontId="29" fillId="0" borderId="0" xfId="32" applyFont="1" applyFill="1"/>
    <xf numFmtId="166" fontId="30" fillId="0" borderId="0" xfId="32" applyNumberFormat="1" applyFont="1" applyFill="1" applyBorder="1" applyAlignment="1">
      <alignment horizontal="center" vertical="center" wrapText="1"/>
    </xf>
    <xf numFmtId="49" fontId="30" fillId="0" borderId="0" xfId="0" applyNumberFormat="1" applyFont="1" applyFill="1" applyAlignment="1">
      <alignment horizontal="center" vertical="center" wrapText="1"/>
    </xf>
    <xf numFmtId="0" fontId="30" fillId="0" borderId="0" xfId="0" applyFont="1" applyFill="1" applyAlignment="1">
      <alignment horizontal="center" vertical="center" wrapText="1"/>
    </xf>
    <xf numFmtId="2" fontId="29" fillId="0" borderId="0" xfId="0" applyNumberFormat="1" applyFont="1" applyFill="1"/>
    <xf numFmtId="165" fontId="29" fillId="0" borderId="0" xfId="32" applyNumberFormat="1" applyFont="1" applyFill="1" applyBorder="1" applyAlignment="1">
      <alignment horizontal="center" vertical="center"/>
    </xf>
    <xf numFmtId="165" fontId="3" fillId="2" borderId="1" xfId="32" applyNumberFormat="1" applyFont="1" applyFill="1" applyBorder="1" applyAlignment="1">
      <alignment horizontal="center" vertical="top" wrapText="1"/>
    </xf>
    <xf numFmtId="166" fontId="36" fillId="2" borderId="0" xfId="33" applyNumberFormat="1" applyFont="1" applyFill="1" applyBorder="1" applyAlignment="1" applyProtection="1">
      <alignment vertical="center" wrapText="1"/>
    </xf>
    <xf numFmtId="165" fontId="36" fillId="0" borderId="0" xfId="32" applyNumberFormat="1" applyFont="1" applyFill="1" applyBorder="1" applyAlignment="1">
      <alignment vertical="center" wrapText="1"/>
    </xf>
    <xf numFmtId="165" fontId="36" fillId="2" borderId="0" xfId="33" applyNumberFormat="1" applyFont="1" applyFill="1" applyBorder="1" applyAlignment="1">
      <alignment vertical="center" wrapText="1"/>
    </xf>
    <xf numFmtId="166" fontId="36" fillId="2" borderId="0" xfId="33" applyNumberFormat="1" applyFont="1" applyFill="1" applyBorder="1" applyAlignment="1">
      <alignment vertical="center" wrapText="1"/>
    </xf>
    <xf numFmtId="166" fontId="36" fillId="2" borderId="0" xfId="33" applyNumberFormat="1" applyFont="1" applyFill="1" applyAlignment="1">
      <alignment vertical="center" wrapText="1"/>
    </xf>
    <xf numFmtId="165" fontId="36" fillId="0" borderId="0" xfId="32" applyNumberFormat="1" applyFont="1" applyFill="1" applyAlignment="1">
      <alignment vertical="center" wrapText="1"/>
    </xf>
    <xf numFmtId="0" fontId="36" fillId="2" borderId="0" xfId="0" applyFont="1" applyFill="1" applyBorder="1"/>
    <xf numFmtId="165" fontId="36" fillId="0" borderId="0" xfId="32" applyNumberFormat="1" applyFont="1" applyFill="1" applyBorder="1"/>
    <xf numFmtId="166" fontId="36" fillId="2" borderId="0" xfId="33" applyNumberFormat="1" applyFont="1" applyFill="1" applyAlignment="1">
      <alignment vertical="center"/>
    </xf>
    <xf numFmtId="165" fontId="36" fillId="0" borderId="0" xfId="32" applyNumberFormat="1" applyFont="1" applyFill="1" applyAlignment="1">
      <alignment vertical="center"/>
    </xf>
    <xf numFmtId="167" fontId="1" fillId="2" borderId="0" xfId="32" applyNumberFormat="1" applyFont="1" applyFill="1"/>
    <xf numFmtId="165" fontId="3" fillId="2" borderId="1" xfId="32" applyNumberFormat="1" applyFont="1" applyFill="1" applyBorder="1" applyAlignment="1">
      <alignment horizontal="center" vertical="center" wrapText="1"/>
    </xf>
    <xf numFmtId="165" fontId="31" fillId="2" borderId="1" xfId="32" applyNumberFormat="1" applyFont="1" applyFill="1" applyBorder="1" applyAlignment="1">
      <alignment horizontal="center" vertical="center" wrapText="1"/>
    </xf>
    <xf numFmtId="165" fontId="31" fillId="2" borderId="1" xfId="32" applyNumberFormat="1" applyFont="1" applyFill="1" applyBorder="1" applyAlignment="1">
      <alignment horizontal="center" vertical="center"/>
    </xf>
    <xf numFmtId="165" fontId="31" fillId="2" borderId="2" xfId="32" applyNumberFormat="1" applyFont="1" applyFill="1" applyBorder="1" applyAlignment="1">
      <alignment horizontal="center" vertical="center" wrapText="1"/>
    </xf>
    <xf numFmtId="165" fontId="31" fillId="2" borderId="0" xfId="32" applyNumberFormat="1" applyFont="1" applyFill="1" applyBorder="1" applyAlignment="1">
      <alignment horizontal="center" vertical="center" wrapText="1"/>
    </xf>
    <xf numFmtId="165" fontId="3" fillId="2" borderId="2" xfId="32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65" fontId="3" fillId="2" borderId="1" xfId="32" applyNumberFormat="1" applyFont="1" applyFill="1" applyBorder="1" applyAlignment="1">
      <alignment horizontal="center" vertical="center"/>
    </xf>
    <xf numFmtId="165" fontId="3" fillId="2" borderId="0" xfId="32" applyNumberFormat="1" applyFont="1" applyFill="1" applyBorder="1" applyAlignment="1">
      <alignment vertical="center" wrapText="1"/>
    </xf>
    <xf numFmtId="165" fontId="3" fillId="2" borderId="1" xfId="32" applyNumberFormat="1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30" fillId="0" borderId="1" xfId="0" applyFont="1" applyFill="1" applyBorder="1"/>
    <xf numFmtId="165" fontId="29" fillId="0" borderId="1" xfId="32" applyNumberFormat="1" applyFont="1" applyFill="1" applyBorder="1"/>
    <xf numFmtId="0" fontId="39" fillId="0" borderId="0" xfId="0" applyFont="1"/>
    <xf numFmtId="0" fontId="39" fillId="0" borderId="0" xfId="0" applyFont="1" applyBorder="1"/>
    <xf numFmtId="0" fontId="39" fillId="0" borderId="1" xfId="0" applyFont="1" applyBorder="1"/>
    <xf numFmtId="0" fontId="28" fillId="2" borderId="0" xfId="0" applyFont="1" applyFill="1" applyBorder="1" applyAlignment="1">
      <alignment vertical="center"/>
    </xf>
    <xf numFmtId="0" fontId="27" fillId="2" borderId="0" xfId="0" applyFont="1" applyFill="1" applyBorder="1"/>
    <xf numFmtId="0" fontId="30" fillId="2" borderId="0" xfId="0" applyFont="1" applyFill="1" applyAlignment="1">
      <alignment vertical="center" wrapText="1"/>
    </xf>
    <xf numFmtId="164" fontId="30" fillId="0" borderId="0" xfId="32" applyFont="1" applyFill="1"/>
    <xf numFmtId="164" fontId="30" fillId="0" borderId="0" xfId="32" applyFont="1" applyFill="1" applyBorder="1"/>
    <xf numFmtId="164" fontId="30" fillId="0" borderId="1" xfId="32" applyFont="1" applyFill="1" applyBorder="1"/>
    <xf numFmtId="166" fontId="30" fillId="0" borderId="0" xfId="32" applyNumberFormat="1" applyFont="1" applyFill="1" applyBorder="1"/>
    <xf numFmtId="166" fontId="30" fillId="0" borderId="1" xfId="32" applyNumberFormat="1" applyFont="1" applyFill="1" applyBorder="1"/>
    <xf numFmtId="165" fontId="30" fillId="0" borderId="0" xfId="32" applyNumberFormat="1" applyFont="1" applyFill="1"/>
    <xf numFmtId="165" fontId="30" fillId="0" borderId="1" xfId="32" applyNumberFormat="1" applyFont="1" applyFill="1" applyBorder="1"/>
    <xf numFmtId="0" fontId="30" fillId="0" borderId="0" xfId="0" applyFont="1" applyFill="1" applyBorder="1"/>
    <xf numFmtId="165" fontId="29" fillId="0" borderId="2" xfId="32" applyNumberFormat="1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165" fontId="29" fillId="0" borderId="0" xfId="32" applyNumberFormat="1" applyFont="1" applyFill="1" applyBorder="1" applyAlignment="1">
      <alignment horizontal="center" vertical="center" wrapText="1"/>
    </xf>
    <xf numFmtId="165" fontId="29" fillId="0" borderId="1" xfId="32" applyNumberFormat="1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vertical="center"/>
    </xf>
    <xf numFmtId="164" fontId="30" fillId="0" borderId="0" xfId="32" applyNumberFormat="1" applyFont="1" applyFill="1" applyBorder="1"/>
    <xf numFmtId="165" fontId="38" fillId="0" borderId="0" xfId="32" applyNumberFormat="1" applyFont="1" applyFill="1"/>
    <xf numFmtId="165" fontId="30" fillId="0" borderId="0" xfId="32" applyNumberFormat="1" applyFont="1" applyFill="1" applyBorder="1" applyAlignment="1">
      <alignment vertical="center" wrapText="1"/>
    </xf>
    <xf numFmtId="165" fontId="38" fillId="0" borderId="0" xfId="32" applyNumberFormat="1" applyFont="1" applyFill="1" applyBorder="1"/>
    <xf numFmtId="165" fontId="38" fillId="0" borderId="1" xfId="32" applyNumberFormat="1" applyFont="1" applyFill="1" applyBorder="1"/>
    <xf numFmtId="165" fontId="30" fillId="0" borderId="0" xfId="33" applyNumberFormat="1" applyFont="1" applyFill="1"/>
    <xf numFmtId="165" fontId="31" fillId="2" borderId="1" xfId="32" applyNumberFormat="1" applyFont="1" applyFill="1" applyBorder="1"/>
    <xf numFmtId="165" fontId="29" fillId="0" borderId="0" xfId="0" applyNumberFormat="1" applyFont="1" applyFill="1"/>
    <xf numFmtId="0" fontId="41" fillId="0" borderId="0" xfId="0" applyFont="1"/>
    <xf numFmtId="0" fontId="41" fillId="0" borderId="0" xfId="0" applyFont="1" applyBorder="1"/>
    <xf numFmtId="0" fontId="41" fillId="0" borderId="1" xfId="0" applyFont="1" applyBorder="1"/>
    <xf numFmtId="165" fontId="1" fillId="0" borderId="0" xfId="33" applyNumberFormat="1" applyFont="1" applyFill="1"/>
    <xf numFmtId="166" fontId="1" fillId="0" borderId="0" xfId="33" applyNumberFormat="1" applyFont="1" applyFill="1"/>
    <xf numFmtId="165" fontId="41" fillId="0" borderId="0" xfId="32" applyNumberFormat="1" applyFont="1"/>
    <xf numFmtId="165" fontId="41" fillId="0" borderId="0" xfId="32" applyNumberFormat="1" applyFont="1" applyBorder="1"/>
    <xf numFmtId="165" fontId="41" fillId="0" borderId="1" xfId="32" applyNumberFormat="1" applyFont="1" applyBorder="1"/>
    <xf numFmtId="166" fontId="3" fillId="2" borderId="1" xfId="32" applyNumberFormat="1" applyFont="1" applyFill="1" applyBorder="1" applyAlignment="1">
      <alignment horizontal="center" vertical="center"/>
    </xf>
    <xf numFmtId="165" fontId="4" fillId="2" borderId="0" xfId="33" applyNumberFormat="1" applyFont="1" applyFill="1"/>
    <xf numFmtId="166" fontId="4" fillId="0" borderId="0" xfId="33" applyNumberFormat="1" applyFont="1" applyFill="1"/>
    <xf numFmtId="164" fontId="39" fillId="0" borderId="1" xfId="32" applyFont="1" applyBorder="1"/>
    <xf numFmtId="165" fontId="39" fillId="0" borderId="0" xfId="32" applyNumberFormat="1" applyFont="1"/>
    <xf numFmtId="165" fontId="39" fillId="0" borderId="0" xfId="32" applyNumberFormat="1" applyFont="1" applyBorder="1"/>
    <xf numFmtId="165" fontId="39" fillId="0" borderId="1" xfId="32" applyNumberFormat="1" applyFont="1" applyBorder="1"/>
    <xf numFmtId="164" fontId="4" fillId="2" borderId="1" xfId="32" applyFont="1" applyFill="1" applyBorder="1"/>
    <xf numFmtId="166" fontId="31" fillId="2" borderId="1" xfId="32" applyNumberFormat="1" applyFont="1" applyFill="1" applyBorder="1" applyAlignment="1">
      <alignment horizontal="center" vertical="center"/>
    </xf>
    <xf numFmtId="166" fontId="4" fillId="2" borderId="1" xfId="32" applyNumberFormat="1" applyFont="1" applyFill="1" applyBorder="1"/>
    <xf numFmtId="166" fontId="4" fillId="2" borderId="0" xfId="0" applyNumberFormat="1" applyFont="1" applyFill="1" applyBorder="1"/>
    <xf numFmtId="166" fontId="42" fillId="2" borderId="0" xfId="33" applyNumberFormat="1" applyFont="1" applyFill="1" applyAlignment="1" applyProtection="1">
      <alignment vertical="center" wrapText="1"/>
    </xf>
    <xf numFmtId="166" fontId="43" fillId="2" borderId="0" xfId="33" applyNumberFormat="1" applyFont="1" applyFill="1" applyBorder="1" applyAlignment="1">
      <alignment vertical="center" wrapText="1"/>
    </xf>
    <xf numFmtId="166" fontId="43" fillId="2" borderId="0" xfId="33" applyNumberFormat="1" applyFont="1" applyFill="1" applyAlignment="1">
      <alignment vertical="center" wrapText="1"/>
    </xf>
    <xf numFmtId="0" fontId="43" fillId="2" borderId="0" xfId="0" applyFont="1" applyFill="1" applyBorder="1"/>
    <xf numFmtId="166" fontId="43" fillId="2" borderId="0" xfId="33" applyNumberFormat="1" applyFont="1" applyFill="1" applyAlignment="1">
      <alignment vertical="center"/>
    </xf>
    <xf numFmtId="166" fontId="27" fillId="2" borderId="0" xfId="33" applyNumberFormat="1" applyFont="1" applyFill="1" applyAlignment="1">
      <alignment vertical="center"/>
    </xf>
    <xf numFmtId="166" fontId="4" fillId="2" borderId="0" xfId="33" applyNumberFormat="1" applyFont="1" applyFill="1" applyBorder="1" applyAlignment="1" applyProtection="1">
      <alignment vertical="center" wrapText="1"/>
    </xf>
    <xf numFmtId="165" fontId="1" fillId="2" borderId="0" xfId="33" applyNumberFormat="1" applyFont="1" applyFill="1"/>
    <xf numFmtId="165" fontId="3" fillId="2" borderId="0" xfId="32" applyNumberFormat="1" applyFont="1" applyFill="1" applyBorder="1" applyAlignment="1" applyProtection="1">
      <alignment horizontal="center" vertical="center" wrapText="1"/>
    </xf>
    <xf numFmtId="165" fontId="3" fillId="0" borderId="0" xfId="32" applyNumberFormat="1" applyFont="1" applyFill="1" applyBorder="1" applyAlignment="1" applyProtection="1">
      <alignment horizontal="center" vertical="center" wrapText="1"/>
    </xf>
    <xf numFmtId="165" fontId="3" fillId="0" borderId="1" xfId="32" applyNumberFormat="1" applyFont="1" applyFill="1" applyBorder="1"/>
    <xf numFmtId="165" fontId="37" fillId="2" borderId="0" xfId="32" applyNumberFormat="1" applyFont="1" applyFill="1" applyBorder="1" applyAlignment="1" applyProtection="1">
      <alignment vertical="center" wrapText="1"/>
    </xf>
    <xf numFmtId="165" fontId="37" fillId="2" borderId="0" xfId="32" applyNumberFormat="1" applyFont="1" applyFill="1" applyBorder="1"/>
    <xf numFmtId="165" fontId="3" fillId="2" borderId="0" xfId="32" applyNumberFormat="1" applyFont="1" applyFill="1" applyAlignment="1">
      <alignment vertical="center"/>
    </xf>
    <xf numFmtId="165" fontId="31" fillId="2" borderId="0" xfId="32" applyNumberFormat="1" applyFont="1" applyFill="1" applyAlignment="1">
      <alignment horizontal="center" vertical="center"/>
    </xf>
    <xf numFmtId="166" fontId="3" fillId="2" borderId="0" xfId="33" applyNumberFormat="1" applyFont="1" applyFill="1" applyBorder="1" applyAlignment="1" applyProtection="1">
      <alignment horizontal="center" vertical="center" wrapText="1"/>
    </xf>
    <xf numFmtId="166" fontId="3" fillId="3" borderId="1" xfId="33" applyNumberFormat="1" applyFont="1" applyFill="1" applyBorder="1" applyAlignment="1" applyProtection="1">
      <alignment vertical="center" wrapText="1"/>
    </xf>
    <xf numFmtId="166" fontId="3" fillId="2" borderId="0" xfId="33" applyNumberFormat="1" applyFont="1" applyFill="1" applyAlignment="1">
      <alignment vertical="center" wrapText="1"/>
    </xf>
    <xf numFmtId="166" fontId="3" fillId="2" borderId="1" xfId="33" applyNumberFormat="1" applyFont="1" applyFill="1" applyBorder="1" applyAlignment="1">
      <alignment vertical="center" wrapText="1"/>
    </xf>
    <xf numFmtId="0" fontId="4" fillId="2" borderId="0" xfId="0" applyFont="1" applyFill="1" applyBorder="1" applyAlignment="1"/>
    <xf numFmtId="166" fontId="4" fillId="2" borderId="0" xfId="33" applyNumberFormat="1" applyFont="1" applyFill="1" applyAlignment="1">
      <alignment vertical="center"/>
    </xf>
    <xf numFmtId="0" fontId="44" fillId="2" borderId="0" xfId="0" applyFont="1" applyFill="1"/>
    <xf numFmtId="0" fontId="45" fillId="2" borderId="0" xfId="0" applyFont="1" applyFill="1" applyBorder="1"/>
    <xf numFmtId="0" fontId="3" fillId="2" borderId="0" xfId="36" applyFont="1" applyFill="1" applyBorder="1" applyAlignment="1">
      <alignment horizontal="left" vertical="center"/>
    </xf>
    <xf numFmtId="165" fontId="3" fillId="2" borderId="0" xfId="33" applyNumberFormat="1" applyFont="1" applyFill="1" applyBorder="1" applyAlignment="1">
      <alignment vertical="center"/>
    </xf>
    <xf numFmtId="165" fontId="3" fillId="0" borderId="0" xfId="33" applyNumberFormat="1" applyFont="1" applyFill="1" applyBorder="1" applyAlignment="1">
      <alignment vertical="center"/>
    </xf>
    <xf numFmtId="0" fontId="3" fillId="2" borderId="0" xfId="36" applyFont="1" applyFill="1" applyBorder="1" applyAlignment="1">
      <alignment vertical="center"/>
    </xf>
    <xf numFmtId="165" fontId="3" fillId="0" borderId="0" xfId="33" applyNumberFormat="1" applyFont="1" applyFill="1" applyBorder="1" applyAlignment="1">
      <alignment horizontal="center" vertical="center" wrapText="1"/>
    </xf>
    <xf numFmtId="0" fontId="1" fillId="2" borderId="0" xfId="36" applyFont="1" applyFill="1" applyBorder="1" applyAlignment="1">
      <alignment horizontal="center" vertical="center" wrapText="1"/>
    </xf>
    <xf numFmtId="165" fontId="1" fillId="2" borderId="0" xfId="33" applyNumberFormat="1" applyFont="1" applyFill="1" applyBorder="1" applyAlignment="1">
      <alignment horizontal="center" vertical="center" wrapText="1"/>
    </xf>
    <xf numFmtId="0" fontId="1" fillId="2" borderId="0" xfId="36" applyFont="1" applyFill="1" applyBorder="1" applyAlignment="1">
      <alignment vertical="center"/>
    </xf>
    <xf numFmtId="165" fontId="1" fillId="2" borderId="0" xfId="33" applyNumberFormat="1" applyFont="1" applyFill="1" applyBorder="1" applyAlignment="1">
      <alignment vertical="center"/>
    </xf>
    <xf numFmtId="165" fontId="1" fillId="0" borderId="0" xfId="33" applyNumberFormat="1" applyFont="1" applyFill="1" applyBorder="1" applyAlignment="1">
      <alignment vertical="center"/>
    </xf>
    <xf numFmtId="0" fontId="1" fillId="0" borderId="0" xfId="36" applyFont="1" applyFill="1" applyBorder="1" applyAlignment="1">
      <alignment vertical="center"/>
    </xf>
    <xf numFmtId="0" fontId="1" fillId="2" borderId="1" xfId="36" applyFont="1" applyFill="1" applyBorder="1" applyAlignment="1">
      <alignment vertical="center"/>
    </xf>
    <xf numFmtId="165" fontId="1" fillId="2" borderId="1" xfId="33" applyNumberFormat="1" applyFont="1" applyFill="1" applyBorder="1" applyAlignment="1">
      <alignment vertical="center"/>
    </xf>
    <xf numFmtId="165" fontId="1" fillId="0" borderId="1" xfId="33" applyNumberFormat="1" applyFont="1" applyFill="1" applyBorder="1" applyAlignment="1">
      <alignment vertical="center"/>
    </xf>
    <xf numFmtId="49" fontId="46" fillId="2" borderId="0" xfId="36" applyNumberFormat="1" applyFont="1" applyFill="1" applyAlignment="1">
      <alignment horizontal="left" vertical="center" wrapText="1"/>
    </xf>
    <xf numFmtId="0" fontId="3" fillId="2" borderId="13" xfId="36" applyFont="1" applyFill="1" applyBorder="1" applyAlignment="1">
      <alignment horizontal="center" vertical="center" wrapText="1"/>
    </xf>
    <xf numFmtId="165" fontId="3" fillId="2" borderId="13" xfId="33" applyNumberFormat="1" applyFont="1" applyFill="1" applyBorder="1" applyAlignment="1">
      <alignment horizontal="center" vertical="center" wrapText="1"/>
    </xf>
    <xf numFmtId="49" fontId="1" fillId="2" borderId="13" xfId="36" applyNumberFormat="1" applyFont="1" applyFill="1" applyBorder="1" applyAlignment="1">
      <alignment horizontal="left" vertical="center" wrapText="1"/>
    </xf>
    <xf numFmtId="165" fontId="1" fillId="2" borderId="13" xfId="32" applyNumberFormat="1" applyFont="1" applyFill="1" applyBorder="1"/>
    <xf numFmtId="166" fontId="1" fillId="2" borderId="13" xfId="33" applyNumberFormat="1" applyFont="1" applyFill="1" applyBorder="1" applyAlignment="1">
      <alignment vertical="center"/>
    </xf>
    <xf numFmtId="0" fontId="1" fillId="2" borderId="13" xfId="0" applyFont="1" applyFill="1" applyBorder="1"/>
    <xf numFmtId="0" fontId="47" fillId="2" borderId="0" xfId="0" applyFont="1" applyFill="1"/>
    <xf numFmtId="0" fontId="48" fillId="2" borderId="0" xfId="0" applyFont="1" applyFill="1" applyBorder="1"/>
    <xf numFmtId="165" fontId="45" fillId="2" borderId="0" xfId="33" applyNumberFormat="1" applyFont="1" applyFill="1" applyBorder="1" applyAlignment="1">
      <alignment vertical="center" wrapText="1"/>
    </xf>
    <xf numFmtId="0" fontId="45" fillId="2" borderId="0" xfId="0" applyFont="1" applyFill="1" applyBorder="1" applyAlignment="1">
      <alignment vertical="center"/>
    </xf>
    <xf numFmtId="0" fontId="49" fillId="2" borderId="0" xfId="36" applyFont="1" applyFill="1" applyBorder="1" applyAlignment="1">
      <alignment vertical="center"/>
    </xf>
    <xf numFmtId="165" fontId="49" fillId="2" borderId="0" xfId="33" applyNumberFormat="1" applyFont="1" applyFill="1" applyBorder="1" applyAlignment="1">
      <alignment vertical="center"/>
    </xf>
    <xf numFmtId="0" fontId="45" fillId="2" borderId="0" xfId="36" applyFont="1" applyFill="1" applyBorder="1" applyAlignment="1">
      <alignment vertical="center"/>
    </xf>
    <xf numFmtId="165" fontId="45" fillId="2" borderId="0" xfId="33" applyNumberFormat="1" applyFont="1" applyFill="1" applyBorder="1" applyAlignment="1">
      <alignment vertical="center"/>
    </xf>
    <xf numFmtId="165" fontId="45" fillId="2" borderId="0" xfId="32" applyNumberFormat="1" applyFont="1" applyFill="1" applyBorder="1"/>
    <xf numFmtId="0" fontId="1" fillId="2" borderId="13" xfId="36" applyFont="1" applyFill="1" applyBorder="1" applyAlignment="1">
      <alignment horizontal="center" vertical="center"/>
    </xf>
    <xf numFmtId="166" fontId="3" fillId="2" borderId="1" xfId="33" applyNumberFormat="1" applyFont="1" applyFill="1" applyBorder="1" applyAlignment="1">
      <alignment horizontal="left" vertical="center" wrapText="1"/>
    </xf>
    <xf numFmtId="166" fontId="3" fillId="2" borderId="1" xfId="33" applyNumberFormat="1" applyFont="1" applyFill="1" applyBorder="1" applyAlignment="1" applyProtection="1">
      <alignment horizontal="center" vertical="center" wrapText="1"/>
    </xf>
    <xf numFmtId="166" fontId="3" fillId="0" borderId="0" xfId="32" applyNumberFormat="1" applyFont="1" applyFill="1" applyBorder="1"/>
    <xf numFmtId="0" fontId="0" fillId="0" borderId="0" xfId="0" applyBorder="1"/>
    <xf numFmtId="165" fontId="1" fillId="0" borderId="0" xfId="0" applyNumberFormat="1" applyFont="1" applyFill="1" applyBorder="1"/>
    <xf numFmtId="166" fontId="42" fillId="2" borderId="0" xfId="33" applyNumberFormat="1" applyFont="1" applyFill="1" applyBorder="1" applyAlignment="1" applyProtection="1">
      <alignment vertical="center" wrapText="1"/>
    </xf>
    <xf numFmtId="165" fontId="50" fillId="2" borderId="0" xfId="32" applyNumberFormat="1" applyFont="1" applyFill="1" applyBorder="1"/>
    <xf numFmtId="0" fontId="40" fillId="2" borderId="0" xfId="0" applyFont="1" applyFill="1" applyBorder="1" applyAlignment="1">
      <alignment horizontal="right"/>
    </xf>
    <xf numFmtId="165" fontId="40" fillId="2" borderId="0" xfId="0" applyNumberFormat="1" applyFont="1" applyFill="1" applyBorder="1"/>
    <xf numFmtId="0" fontId="40" fillId="2" borderId="0" xfId="0" applyFont="1" applyFill="1" applyBorder="1"/>
    <xf numFmtId="165" fontId="50" fillId="2" borderId="1" xfId="32" applyNumberFormat="1" applyFont="1" applyFill="1" applyBorder="1"/>
    <xf numFmtId="0" fontId="27" fillId="2" borderId="1" xfId="0" applyFont="1" applyFill="1" applyBorder="1"/>
    <xf numFmtId="165" fontId="4" fillId="0" borderId="0" xfId="0" applyNumberFormat="1" applyFont="1" applyFill="1"/>
    <xf numFmtId="165" fontId="28" fillId="0" borderId="0" xfId="0" applyNumberFormat="1" applyFont="1" applyFill="1"/>
    <xf numFmtId="0" fontId="4" fillId="0" borderId="0" xfId="0" applyFont="1" applyFill="1" applyAlignment="1">
      <alignment horizontal="left" vertical="center" wrapText="1"/>
    </xf>
    <xf numFmtId="0" fontId="50" fillId="2" borderId="0" xfId="0" applyFont="1" applyFill="1" applyBorder="1" applyAlignment="1">
      <alignment vertical="center"/>
    </xf>
    <xf numFmtId="0" fontId="40" fillId="2" borderId="0" xfId="0" applyFont="1" applyFill="1" applyBorder="1" applyAlignment="1">
      <alignment vertical="center"/>
    </xf>
    <xf numFmtId="165" fontId="28" fillId="0" borderId="0" xfId="0" applyNumberFormat="1" applyFont="1" applyFill="1" applyBorder="1"/>
    <xf numFmtId="165" fontId="4" fillId="0" borderId="0" xfId="0" applyNumberFormat="1" applyFont="1" applyFill="1" applyBorder="1"/>
    <xf numFmtId="165" fontId="53" fillId="2" borderId="0" xfId="32" applyNumberFormat="1" applyFont="1" applyFill="1" applyBorder="1"/>
    <xf numFmtId="165" fontId="27" fillId="0" borderId="0" xfId="32" applyNumberFormat="1" applyFont="1" applyFill="1"/>
    <xf numFmtId="165" fontId="55" fillId="0" borderId="0" xfId="32" applyNumberFormat="1" applyFont="1"/>
    <xf numFmtId="165" fontId="55" fillId="0" borderId="1" xfId="32" applyNumberFormat="1" applyFont="1" applyBorder="1"/>
    <xf numFmtId="165" fontId="52" fillId="38" borderId="1" xfId="32" applyNumberFormat="1" applyFont="1" applyFill="1" applyBorder="1" applyAlignment="1">
      <alignment horizontal="center"/>
    </xf>
    <xf numFmtId="165" fontId="3" fillId="0" borderId="2" xfId="32" applyNumberFormat="1" applyFont="1" applyFill="1" applyBorder="1"/>
    <xf numFmtId="0" fontId="0" fillId="0" borderId="1" xfId="0" applyBorder="1"/>
    <xf numFmtId="0" fontId="3" fillId="0" borderId="0" xfId="0" applyFont="1" applyFill="1" applyAlignment="1">
      <alignment vertical="center" wrapText="1"/>
    </xf>
    <xf numFmtId="165" fontId="1" fillId="2" borderId="3" xfId="32" applyNumberFormat="1" applyFont="1" applyFill="1" applyBorder="1" applyAlignment="1">
      <alignment horizontal="center" vertical="center"/>
    </xf>
    <xf numFmtId="165" fontId="1" fillId="2" borderId="3" xfId="32" applyNumberFormat="1" applyFont="1" applyFill="1" applyBorder="1" applyAlignment="1">
      <alignment horizontal="center" vertical="center" wrapText="1"/>
    </xf>
    <xf numFmtId="165" fontId="1" fillId="2" borderId="1" xfId="32" applyNumberFormat="1" applyFont="1" applyFill="1" applyBorder="1" applyAlignment="1">
      <alignment horizontal="center" vertical="center"/>
    </xf>
    <xf numFmtId="166" fontId="1" fillId="2" borderId="1" xfId="33" applyNumberFormat="1" applyFont="1" applyFill="1" applyBorder="1" applyAlignment="1" applyProtection="1">
      <alignment horizontal="center" vertical="center" wrapText="1"/>
    </xf>
    <xf numFmtId="165" fontId="3" fillId="2" borderId="0" xfId="32" applyNumberFormat="1" applyFont="1" applyFill="1" applyBorder="1"/>
    <xf numFmtId="165" fontId="1" fillId="2" borderId="0" xfId="0" applyNumberFormat="1" applyFont="1" applyFill="1" applyBorder="1"/>
    <xf numFmtId="165" fontId="1" fillId="2" borderId="1" xfId="0" applyNumberFormat="1" applyFont="1" applyFill="1" applyBorder="1"/>
    <xf numFmtId="166" fontId="3" fillId="2" borderId="1" xfId="32" applyNumberFormat="1" applyFont="1" applyFill="1" applyBorder="1"/>
    <xf numFmtId="0" fontId="36" fillId="2" borderId="0" xfId="0" applyFont="1" applyFill="1"/>
    <xf numFmtId="0" fontId="51" fillId="2" borderId="0" xfId="0" applyFont="1" applyFill="1"/>
    <xf numFmtId="165" fontId="52" fillId="2" borderId="0" xfId="32" applyNumberFormat="1" applyFont="1" applyFill="1"/>
    <xf numFmtId="165" fontId="51" fillId="2" borderId="0" xfId="0" applyNumberFormat="1" applyFont="1" applyFill="1" applyBorder="1"/>
    <xf numFmtId="165" fontId="52" fillId="2" borderId="0" xfId="32" applyNumberFormat="1" applyFont="1" applyFill="1" applyBorder="1"/>
    <xf numFmtId="0" fontId="57" fillId="2" borderId="0" xfId="0" applyFont="1" applyFill="1"/>
    <xf numFmtId="0" fontId="51" fillId="2" borderId="0" xfId="0" applyFont="1" applyFill="1" applyBorder="1"/>
    <xf numFmtId="165" fontId="42" fillId="2" borderId="0" xfId="32" applyNumberFormat="1" applyFont="1" applyFill="1" applyBorder="1"/>
    <xf numFmtId="0" fontId="57" fillId="2" borderId="0" xfId="0" applyFont="1" applyFill="1" applyBorder="1"/>
    <xf numFmtId="165" fontId="4" fillId="0" borderId="0" xfId="32" applyNumberFormat="1" applyFont="1" applyFill="1" applyAlignment="1">
      <alignment horizontal="center"/>
    </xf>
    <xf numFmtId="166" fontId="35" fillId="0" borderId="0" xfId="32" applyNumberFormat="1" applyFont="1" applyFill="1" applyAlignment="1">
      <alignment horizontal="center"/>
    </xf>
    <xf numFmtId="166" fontId="4" fillId="0" borderId="0" xfId="32" applyNumberFormat="1" applyFont="1" applyFill="1" applyAlignment="1">
      <alignment horizontal="center"/>
    </xf>
    <xf numFmtId="165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35" fillId="0" borderId="0" xfId="0" applyFont="1" applyFill="1" applyAlignment="1">
      <alignment horizontal="center" vertical="center" wrapText="1"/>
    </xf>
    <xf numFmtId="165" fontId="37" fillId="38" borderId="2" xfId="32" applyNumberFormat="1" applyFont="1" applyFill="1" applyBorder="1" applyAlignment="1">
      <alignment horizontal="center" vertical="center" wrapText="1"/>
    </xf>
    <xf numFmtId="166" fontId="58" fillId="38" borderId="2" xfId="32" applyNumberFormat="1" applyFont="1" applyFill="1" applyBorder="1" applyAlignment="1">
      <alignment horizontal="center" vertical="center" wrapText="1"/>
    </xf>
    <xf numFmtId="165" fontId="37" fillId="38" borderId="3" xfId="32" applyNumberFormat="1" applyFont="1" applyFill="1" applyBorder="1" applyAlignment="1">
      <alignment horizontal="center" vertical="center"/>
    </xf>
    <xf numFmtId="165" fontId="37" fillId="38" borderId="0" xfId="0" applyNumberFormat="1" applyFont="1" applyFill="1" applyAlignment="1">
      <alignment horizontal="center"/>
    </xf>
    <xf numFmtId="165" fontId="37" fillId="38" borderId="1" xfId="32" applyNumberFormat="1" applyFont="1" applyFill="1" applyBorder="1" applyAlignment="1" applyProtection="1">
      <alignment horizontal="center" vertical="center" wrapText="1"/>
    </xf>
    <xf numFmtId="166" fontId="37" fillId="38" borderId="1" xfId="32" applyNumberFormat="1" applyFont="1" applyFill="1" applyBorder="1" applyAlignment="1" applyProtection="1">
      <alignment horizontal="center" vertical="center" wrapText="1"/>
    </xf>
    <xf numFmtId="166" fontId="37" fillId="38" borderId="3" xfId="32" applyNumberFormat="1" applyFont="1" applyFill="1" applyBorder="1" applyAlignment="1" applyProtection="1">
      <alignment horizontal="center" vertical="center" wrapText="1"/>
    </xf>
    <xf numFmtId="165" fontId="37" fillId="0" borderId="2" xfId="32" applyNumberFormat="1" applyFont="1" applyFill="1" applyBorder="1" applyAlignment="1">
      <alignment horizontal="center"/>
    </xf>
    <xf numFmtId="166" fontId="37" fillId="0" borderId="2" xfId="32" applyNumberFormat="1" applyFont="1" applyFill="1" applyBorder="1" applyAlignment="1">
      <alignment horizontal="center" vertical="center"/>
    </xf>
    <xf numFmtId="165" fontId="36" fillId="0" borderId="2" xfId="32" applyNumberFormat="1" applyFont="1" applyFill="1" applyBorder="1" applyAlignment="1">
      <alignment horizontal="center"/>
    </xf>
    <xf numFmtId="166" fontId="36" fillId="0" borderId="2" xfId="32" applyNumberFormat="1" applyFont="1" applyFill="1" applyBorder="1" applyAlignment="1">
      <alignment horizontal="center"/>
    </xf>
    <xf numFmtId="165" fontId="36" fillId="0" borderId="2" xfId="0" applyNumberFormat="1" applyFont="1" applyFill="1" applyBorder="1" applyAlignment="1">
      <alignment horizontal="center"/>
    </xf>
    <xf numFmtId="164" fontId="36" fillId="0" borderId="2" xfId="32" applyNumberFormat="1" applyFont="1" applyFill="1" applyBorder="1" applyAlignment="1">
      <alignment horizontal="center"/>
    </xf>
    <xf numFmtId="165" fontId="37" fillId="0" borderId="0" xfId="32" applyNumberFormat="1" applyFont="1" applyFill="1" applyBorder="1" applyAlignment="1">
      <alignment horizontal="center"/>
    </xf>
    <xf numFmtId="166" fontId="37" fillId="0" borderId="0" xfId="32" applyNumberFormat="1" applyFont="1" applyFill="1" applyBorder="1" applyAlignment="1">
      <alignment horizontal="center"/>
    </xf>
    <xf numFmtId="165" fontId="36" fillId="0" borderId="0" xfId="32" applyNumberFormat="1" applyFont="1" applyFill="1" applyBorder="1" applyAlignment="1">
      <alignment horizontal="center"/>
    </xf>
    <xf numFmtId="166" fontId="36" fillId="0" borderId="0" xfId="32" applyNumberFormat="1" applyFont="1" applyFill="1" applyBorder="1" applyAlignment="1">
      <alignment horizontal="center"/>
    </xf>
    <xf numFmtId="165" fontId="36" fillId="0" borderId="0" xfId="0" applyNumberFormat="1" applyFont="1" applyFill="1" applyBorder="1" applyAlignment="1">
      <alignment horizontal="center"/>
    </xf>
    <xf numFmtId="164" fontId="36" fillId="0" borderId="0" xfId="32" applyNumberFormat="1" applyFont="1" applyFill="1" applyBorder="1" applyAlignment="1">
      <alignment horizontal="center"/>
    </xf>
    <xf numFmtId="165" fontId="36" fillId="0" borderId="1" xfId="32" applyNumberFormat="1" applyFont="1" applyFill="1" applyBorder="1" applyAlignment="1">
      <alignment horizontal="center"/>
    </xf>
    <xf numFmtId="166" fontId="36" fillId="0" borderId="1" xfId="32" applyNumberFormat="1" applyFont="1" applyFill="1" applyBorder="1" applyAlignment="1">
      <alignment horizontal="center"/>
    </xf>
    <xf numFmtId="165" fontId="59" fillId="0" borderId="0" xfId="0" applyNumberFormat="1" applyFont="1" applyFill="1" applyAlignment="1">
      <alignment horizontal="center"/>
    </xf>
    <xf numFmtId="165" fontId="37" fillId="0" borderId="0" xfId="0" applyNumberFormat="1" applyFont="1" applyFill="1" applyAlignment="1">
      <alignment horizontal="center"/>
    </xf>
    <xf numFmtId="0" fontId="59" fillId="2" borderId="0" xfId="0" applyFont="1" applyFill="1" applyBorder="1" applyAlignment="1">
      <alignment horizontal="center" vertical="center"/>
    </xf>
    <xf numFmtId="165" fontId="59" fillId="2" borderId="0" xfId="32" applyNumberFormat="1" applyFont="1" applyFill="1" applyAlignment="1">
      <alignment horizontal="center"/>
    </xf>
    <xf numFmtId="165" fontId="37" fillId="0" borderId="0" xfId="0" applyNumberFormat="1" applyFont="1" applyFill="1" applyBorder="1" applyAlignment="1">
      <alignment horizontal="center"/>
    </xf>
    <xf numFmtId="0" fontId="43" fillId="2" borderId="0" xfId="0" applyFont="1" applyFill="1" applyAlignment="1">
      <alignment horizontal="center"/>
    </xf>
    <xf numFmtId="166" fontId="43" fillId="2" borderId="0" xfId="33" applyNumberFormat="1" applyFont="1" applyFill="1" applyBorder="1" applyAlignment="1" applyProtection="1">
      <alignment horizontal="center" vertical="center" wrapText="1"/>
    </xf>
    <xf numFmtId="165" fontId="36" fillId="0" borderId="0" xfId="0" applyNumberFormat="1" applyFont="1" applyFill="1" applyAlignment="1">
      <alignment horizontal="center"/>
    </xf>
    <xf numFmtId="0" fontId="43" fillId="2" borderId="0" xfId="0" applyFont="1" applyFill="1" applyBorder="1" applyAlignment="1">
      <alignment horizontal="center" vertical="center"/>
    </xf>
    <xf numFmtId="165" fontId="43" fillId="2" borderId="0" xfId="0" applyNumberFormat="1" applyFont="1" applyFill="1" applyAlignment="1">
      <alignment horizontal="center"/>
    </xf>
    <xf numFmtId="166" fontId="36" fillId="0" borderId="0" xfId="0" applyNumberFormat="1" applyFont="1" applyFill="1" applyAlignment="1">
      <alignment horizontal="center"/>
    </xf>
    <xf numFmtId="165" fontId="4" fillId="0" borderId="0" xfId="0" applyNumberFormat="1" applyFont="1" applyFill="1" applyAlignment="1">
      <alignment horizontal="left"/>
    </xf>
    <xf numFmtId="165" fontId="37" fillId="0" borderId="2" xfId="0" applyNumberFormat="1" applyFont="1" applyFill="1" applyBorder="1" applyAlignment="1">
      <alignment horizontal="left"/>
    </xf>
    <xf numFmtId="165" fontId="37" fillId="0" borderId="0" xfId="0" applyNumberFormat="1" applyFont="1" applyFill="1" applyBorder="1" applyAlignment="1">
      <alignment horizontal="left"/>
    </xf>
    <xf numFmtId="165" fontId="36" fillId="0" borderId="0" xfId="0" applyNumberFormat="1" applyFont="1" applyFill="1" applyBorder="1" applyAlignment="1">
      <alignment horizontal="left"/>
    </xf>
    <xf numFmtId="165" fontId="36" fillId="0" borderId="1" xfId="0" applyNumberFormat="1" applyFont="1" applyFill="1" applyBorder="1" applyAlignment="1">
      <alignment horizontal="left"/>
    </xf>
    <xf numFmtId="165" fontId="37" fillId="38" borderId="1" xfId="32" applyNumberFormat="1" applyFont="1" applyFill="1" applyBorder="1" applyAlignment="1" applyProtection="1">
      <alignment horizontal="right" vertical="center" wrapText="1"/>
    </xf>
    <xf numFmtId="165" fontId="36" fillId="0" borderId="2" xfId="32" applyNumberFormat="1" applyFont="1" applyFill="1" applyBorder="1" applyAlignment="1">
      <alignment horizontal="right"/>
    </xf>
    <xf numFmtId="165" fontId="36" fillId="0" borderId="0" xfId="32" applyNumberFormat="1" applyFont="1" applyFill="1" applyBorder="1" applyAlignment="1">
      <alignment horizontal="right"/>
    </xf>
    <xf numFmtId="165" fontId="4" fillId="0" borderId="0" xfId="32" applyNumberFormat="1" applyFont="1" applyFill="1" applyAlignment="1">
      <alignment horizontal="right"/>
    </xf>
    <xf numFmtId="0" fontId="1" fillId="2" borderId="0" xfId="36" applyFont="1" applyFill="1" applyAlignment="1">
      <alignment vertical="center"/>
    </xf>
    <xf numFmtId="0" fontId="1" fillId="2" borderId="0" xfId="36" applyFont="1" applyFill="1"/>
    <xf numFmtId="0" fontId="3" fillId="3" borderId="0" xfId="36" applyFont="1" applyFill="1" applyBorder="1" applyAlignment="1" applyProtection="1">
      <alignment horizontal="left" vertical="center"/>
    </xf>
    <xf numFmtId="166" fontId="3" fillId="2" borderId="0" xfId="32" applyNumberFormat="1" applyFont="1" applyFill="1" applyBorder="1" applyAlignment="1">
      <alignment vertical="center"/>
    </xf>
    <xf numFmtId="165" fontId="3" fillId="2" borderId="0" xfId="36" applyNumberFormat="1" applyFont="1" applyFill="1" applyBorder="1"/>
    <xf numFmtId="0" fontId="3" fillId="2" borderId="0" xfId="36" applyFont="1" applyFill="1" applyBorder="1" applyAlignment="1" applyProtection="1">
      <alignment horizontal="left" vertical="center"/>
    </xf>
    <xf numFmtId="165" fontId="3" fillId="2" borderId="0" xfId="32" applyNumberFormat="1" applyFont="1" applyFill="1" applyBorder="1" applyAlignment="1"/>
    <xf numFmtId="165" fontId="52" fillId="2" borderId="0" xfId="32" applyNumberFormat="1" applyFont="1" applyFill="1" applyBorder="1" applyAlignment="1"/>
    <xf numFmtId="0" fontId="1" fillId="2" borderId="0" xfId="36" applyFont="1" applyFill="1" applyBorder="1" applyAlignment="1" applyProtection="1">
      <alignment vertical="center"/>
    </xf>
    <xf numFmtId="0" fontId="1" fillId="2" borderId="1" xfId="36" applyFont="1" applyFill="1" applyBorder="1" applyAlignment="1" applyProtection="1">
      <alignment horizontal="left" vertical="center"/>
    </xf>
    <xf numFmtId="0" fontId="51" fillId="0" borderId="0" xfId="0" applyFont="1" applyFill="1"/>
    <xf numFmtId="165" fontId="51" fillId="2" borderId="0" xfId="0" applyNumberFormat="1" applyFont="1" applyFill="1"/>
    <xf numFmtId="0" fontId="60" fillId="0" borderId="0" xfId="0" applyFont="1" applyFill="1"/>
    <xf numFmtId="0" fontId="61" fillId="2" borderId="0" xfId="0" applyFont="1" applyFill="1" applyBorder="1" applyAlignment="1">
      <alignment vertical="center"/>
    </xf>
    <xf numFmtId="0" fontId="61" fillId="2" borderId="0" xfId="0" applyFont="1" applyFill="1" applyAlignment="1">
      <alignment vertical="center"/>
    </xf>
    <xf numFmtId="0" fontId="61" fillId="2" borderId="0" xfId="0" applyFont="1" applyFill="1" applyBorder="1" applyAlignment="1">
      <alignment vertical="center" wrapText="1"/>
    </xf>
    <xf numFmtId="0" fontId="61" fillId="2" borderId="0" xfId="0" applyFont="1" applyFill="1"/>
    <xf numFmtId="0" fontId="61" fillId="2" borderId="0" xfId="0" applyFont="1" applyFill="1" applyAlignment="1">
      <alignment vertical="center" wrapText="1"/>
    </xf>
    <xf numFmtId="164" fontId="1" fillId="2" borderId="1" xfId="32" applyFont="1" applyFill="1" applyBorder="1"/>
    <xf numFmtId="164" fontId="51" fillId="2" borderId="1" xfId="32" applyFont="1" applyFill="1" applyBorder="1"/>
    <xf numFmtId="0" fontId="51" fillId="0" borderId="0" xfId="0" applyFont="1" applyFill="1" applyBorder="1"/>
    <xf numFmtId="3" fontId="51" fillId="0" borderId="0" xfId="0" applyNumberFormat="1" applyFont="1" applyBorder="1" applyAlignment="1">
      <alignment vertical="top" wrapText="1"/>
    </xf>
    <xf numFmtId="0" fontId="3" fillId="3" borderId="2" xfId="36" applyFont="1" applyFill="1" applyBorder="1" applyAlignment="1" applyProtection="1">
      <alignment horizontal="left" vertical="center"/>
    </xf>
    <xf numFmtId="165" fontId="3" fillId="2" borderId="2" xfId="36" applyNumberFormat="1" applyFont="1" applyFill="1" applyBorder="1" applyAlignment="1">
      <alignment vertical="center"/>
    </xf>
    <xf numFmtId="166" fontId="3" fillId="2" borderId="2" xfId="32" applyNumberFormat="1" applyFont="1" applyFill="1" applyBorder="1" applyAlignment="1">
      <alignment vertical="center"/>
    </xf>
    <xf numFmtId="3" fontId="52" fillId="0" borderId="2" xfId="0" applyNumberFormat="1" applyFont="1" applyFill="1" applyBorder="1"/>
    <xf numFmtId="164" fontId="3" fillId="2" borderId="1" xfId="32" applyFont="1" applyFill="1" applyBorder="1" applyAlignment="1">
      <alignment vertical="center"/>
    </xf>
    <xf numFmtId="165" fontId="31" fillId="37" borderId="0" xfId="32" applyNumberFormat="1" applyFont="1" applyFill="1" applyAlignment="1">
      <alignment horizontal="center" vertical="center" wrapText="1"/>
    </xf>
    <xf numFmtId="1" fontId="31" fillId="2" borderId="0" xfId="32" applyNumberFormat="1" applyFont="1" applyFill="1" applyBorder="1" applyAlignment="1">
      <alignment horizontal="center" vertical="center"/>
    </xf>
    <xf numFmtId="1" fontId="31" fillId="2" borderId="0" xfId="32" applyNumberFormat="1" applyFont="1" applyFill="1" applyBorder="1" applyAlignment="1">
      <alignment horizontal="left" vertical="center" wrapText="1"/>
    </xf>
    <xf numFmtId="1" fontId="4" fillId="2" borderId="0" xfId="32" applyNumberFormat="1" applyFont="1" applyFill="1" applyBorder="1" applyAlignment="1">
      <alignment horizontal="center" vertical="center"/>
    </xf>
    <xf numFmtId="1" fontId="31" fillId="2" borderId="0" xfId="32" applyNumberFormat="1" applyFont="1" applyFill="1"/>
    <xf numFmtId="1" fontId="31" fillId="2" borderId="0" xfId="32" applyNumberFormat="1" applyFont="1" applyFill="1" applyBorder="1"/>
    <xf numFmtId="1" fontId="4" fillId="2" borderId="0" xfId="32" applyNumberFormat="1" applyFont="1" applyFill="1" applyBorder="1"/>
    <xf numFmtId="1" fontId="4" fillId="2" borderId="0" xfId="32" applyNumberFormat="1" applyFont="1" applyFill="1"/>
    <xf numFmtId="1" fontId="4" fillId="0" borderId="0" xfId="32" applyNumberFormat="1" applyFont="1" applyFill="1" applyBorder="1"/>
    <xf numFmtId="1" fontId="8" fillId="2" borderId="0" xfId="0" applyNumberFormat="1" applyFont="1" applyFill="1" applyBorder="1"/>
    <xf numFmtId="1" fontId="8" fillId="2" borderId="0" xfId="32" applyNumberFormat="1" applyFont="1" applyFill="1" applyBorder="1"/>
    <xf numFmtId="1" fontId="8" fillId="2" borderId="0" xfId="32" applyNumberFormat="1" applyFont="1" applyFill="1" applyBorder="1" applyAlignment="1">
      <alignment vertical="center" wrapText="1"/>
    </xf>
    <xf numFmtId="1" fontId="8" fillId="2" borderId="0" xfId="0" applyNumberFormat="1" applyFont="1" applyFill="1" applyBorder="1" applyAlignment="1">
      <alignment vertical="center" wrapText="1"/>
    </xf>
    <xf numFmtId="1" fontId="8" fillId="2" borderId="0" xfId="0" applyNumberFormat="1" applyFont="1" applyFill="1" applyBorder="1" applyAlignment="1"/>
    <xf numFmtId="1" fontId="4" fillId="2" borderId="1" xfId="32" applyNumberFormat="1" applyFont="1" applyFill="1" applyBorder="1"/>
    <xf numFmtId="1" fontId="4" fillId="0" borderId="1" xfId="32" applyNumberFormat="1" applyFont="1" applyFill="1" applyBorder="1"/>
    <xf numFmtId="0" fontId="29" fillId="2" borderId="0" xfId="0" applyFont="1" applyFill="1" applyAlignment="1">
      <alignment vertical="center" wrapText="1"/>
    </xf>
    <xf numFmtId="1" fontId="4" fillId="2" borderId="0" xfId="32" applyNumberFormat="1" applyFont="1" applyFill="1" applyBorder="1" applyAlignment="1">
      <alignment horizontal="center"/>
    </xf>
    <xf numFmtId="1" fontId="4" fillId="2" borderId="1" xfId="32" applyNumberFormat="1" applyFont="1" applyFill="1" applyBorder="1" applyAlignment="1">
      <alignment horizontal="center"/>
    </xf>
    <xf numFmtId="165" fontId="31" fillId="2" borderId="2" xfId="32" applyNumberFormat="1" applyFont="1" applyFill="1" applyBorder="1" applyAlignment="1">
      <alignment horizontal="left" vertical="center" wrapText="1"/>
    </xf>
    <xf numFmtId="165" fontId="31" fillId="2" borderId="0" xfId="32" applyNumberFormat="1" applyFont="1" applyFill="1" applyBorder="1" applyAlignment="1">
      <alignment horizontal="left" vertical="center" wrapText="1"/>
    </xf>
    <xf numFmtId="165" fontId="31" fillId="2" borderId="1" xfId="32" applyNumberFormat="1" applyFont="1" applyFill="1" applyBorder="1" applyAlignment="1">
      <alignment horizontal="left" vertical="center" wrapText="1"/>
    </xf>
    <xf numFmtId="165" fontId="31" fillId="2" borderId="2" xfId="32" applyNumberFormat="1" applyFont="1" applyFill="1" applyBorder="1" applyAlignment="1">
      <alignment horizontal="center" vertical="center"/>
    </xf>
    <xf numFmtId="165" fontId="31" fillId="2" borderId="0" xfId="32" applyNumberFormat="1" applyFont="1" applyFill="1" applyBorder="1" applyAlignment="1">
      <alignment horizontal="center" vertical="center"/>
    </xf>
    <xf numFmtId="165" fontId="31" fillId="2" borderId="1" xfId="32" applyNumberFormat="1" applyFont="1" applyFill="1" applyBorder="1" applyAlignment="1">
      <alignment horizontal="center" vertical="center"/>
    </xf>
    <xf numFmtId="165" fontId="31" fillId="2" borderId="3" xfId="32" applyNumberFormat="1" applyFont="1" applyFill="1" applyBorder="1" applyAlignment="1">
      <alignment horizontal="center" vertical="center"/>
    </xf>
    <xf numFmtId="165" fontId="31" fillId="0" borderId="3" xfId="32" applyNumberFormat="1" applyFont="1" applyFill="1" applyBorder="1" applyAlignment="1">
      <alignment horizontal="center" vertical="center"/>
    </xf>
    <xf numFmtId="1" fontId="31" fillId="2" borderId="0" xfId="32" applyNumberFormat="1" applyFont="1" applyFill="1" applyBorder="1" applyAlignment="1">
      <alignment horizontal="right" vertical="center"/>
    </xf>
    <xf numFmtId="1" fontId="4" fillId="0" borderId="0" xfId="32" applyNumberFormat="1" applyFont="1" applyFill="1" applyBorder="1" applyAlignment="1"/>
    <xf numFmtId="1" fontId="31" fillId="2" borderId="1" xfId="32" applyNumberFormat="1" applyFont="1" applyFill="1" applyBorder="1" applyAlignment="1">
      <alignment horizontal="center" vertical="center"/>
    </xf>
    <xf numFmtId="3" fontId="52" fillId="0" borderId="0" xfId="0" applyNumberFormat="1" applyFont="1" applyFill="1" applyBorder="1"/>
    <xf numFmtId="165" fontId="4" fillId="0" borderId="0" xfId="32" applyNumberFormat="1" applyFont="1" applyFill="1" applyBorder="1" applyAlignment="1">
      <alignment horizontal="right"/>
    </xf>
    <xf numFmtId="166" fontId="4" fillId="0" borderId="0" xfId="32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5" fontId="4" fillId="0" borderId="0" xfId="32" applyNumberFormat="1" applyFont="1" applyFill="1" applyBorder="1" applyAlignment="1">
      <alignment horizontal="center"/>
    </xf>
    <xf numFmtId="166" fontId="4" fillId="0" borderId="0" xfId="0" applyNumberFormat="1" applyFont="1" applyFill="1" applyBorder="1" applyAlignment="1">
      <alignment horizontal="center"/>
    </xf>
    <xf numFmtId="165" fontId="4" fillId="0" borderId="1" xfId="32" applyNumberFormat="1" applyFont="1" applyFill="1" applyBorder="1" applyAlignment="1">
      <alignment horizontal="center"/>
    </xf>
    <xf numFmtId="166" fontId="4" fillId="0" borderId="1" xfId="32" applyNumberFormat="1" applyFont="1" applyFill="1" applyBorder="1" applyAlignment="1">
      <alignment horizontal="center"/>
    </xf>
    <xf numFmtId="165" fontId="4" fillId="0" borderId="1" xfId="32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center"/>
    </xf>
    <xf numFmtId="166" fontId="4" fillId="0" borderId="1" xfId="0" applyNumberFormat="1" applyFont="1" applyFill="1" applyBorder="1" applyAlignment="1">
      <alignment horizontal="center"/>
    </xf>
    <xf numFmtId="165" fontId="31" fillId="0" borderId="0" xfId="32" applyNumberFormat="1" applyFont="1" applyFill="1" applyBorder="1" applyAlignment="1">
      <alignment horizontal="center"/>
    </xf>
    <xf numFmtId="166" fontId="31" fillId="0" borderId="0" xfId="32" applyNumberFormat="1" applyFont="1" applyFill="1" applyBorder="1" applyAlignment="1">
      <alignment horizontal="center"/>
    </xf>
    <xf numFmtId="165" fontId="31" fillId="0" borderId="1" xfId="32" applyNumberFormat="1" applyFont="1" applyFill="1" applyBorder="1" applyAlignment="1">
      <alignment horizontal="center"/>
    </xf>
    <xf numFmtId="166" fontId="31" fillId="0" borderId="1" xfId="32" applyNumberFormat="1" applyFont="1" applyFill="1" applyBorder="1" applyAlignment="1">
      <alignment horizontal="center"/>
    </xf>
    <xf numFmtId="166" fontId="4" fillId="0" borderId="0" xfId="32" applyNumberFormat="1" applyFont="1" applyFill="1" applyBorder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166" fontId="4" fillId="0" borderId="0" xfId="0" applyNumberFormat="1" applyFont="1" applyFill="1" applyBorder="1" applyAlignment="1">
      <alignment horizontal="right"/>
    </xf>
    <xf numFmtId="166" fontId="36" fillId="0" borderId="0" xfId="32" applyNumberFormat="1" applyFont="1" applyFill="1" applyBorder="1" applyAlignment="1">
      <alignment horizontal="right"/>
    </xf>
    <xf numFmtId="0" fontId="43" fillId="2" borderId="0" xfId="0" applyFont="1" applyFill="1" applyBorder="1" applyAlignment="1">
      <alignment horizontal="right"/>
    </xf>
    <xf numFmtId="0" fontId="43" fillId="2" borderId="0" xfId="0" applyFont="1" applyFill="1" applyAlignment="1">
      <alignment horizontal="right"/>
    </xf>
    <xf numFmtId="165" fontId="37" fillId="0" borderId="0" xfId="32" applyNumberFormat="1" applyFont="1" applyFill="1" applyBorder="1" applyAlignment="1">
      <alignment horizontal="right"/>
    </xf>
    <xf numFmtId="165" fontId="37" fillId="0" borderId="0" xfId="0" applyNumberFormat="1" applyFont="1" applyFill="1" applyAlignment="1">
      <alignment horizontal="right"/>
    </xf>
    <xf numFmtId="165" fontId="36" fillId="0" borderId="0" xfId="0" applyNumberFormat="1" applyFont="1" applyFill="1" applyAlignment="1">
      <alignment horizontal="right"/>
    </xf>
    <xf numFmtId="0" fontId="31" fillId="0" borderId="0" xfId="0" applyFont="1" applyFill="1" applyBorder="1" applyAlignment="1">
      <alignment horizontal="right" wrapText="1"/>
    </xf>
    <xf numFmtId="170" fontId="31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wrapText="1"/>
    </xf>
    <xf numFmtId="166" fontId="43" fillId="2" borderId="0" xfId="33" applyNumberFormat="1" applyFont="1" applyFill="1" applyBorder="1" applyAlignment="1" applyProtection="1">
      <alignment horizontal="right" wrapText="1"/>
    </xf>
    <xf numFmtId="165" fontId="54" fillId="0" borderId="2" xfId="32" applyNumberFormat="1" applyFont="1" applyBorder="1"/>
    <xf numFmtId="165" fontId="54" fillId="0" borderId="0" xfId="32" applyNumberFormat="1" applyFont="1" applyBorder="1"/>
    <xf numFmtId="0" fontId="25" fillId="0" borderId="14" xfId="0" applyNumberFormat="1" applyFont="1" applyBorder="1"/>
    <xf numFmtId="0" fontId="25" fillId="0" borderId="0" xfId="0" applyNumberFormat="1" applyFont="1"/>
    <xf numFmtId="0" fontId="25" fillId="0" borderId="0" xfId="0" applyFont="1"/>
    <xf numFmtId="0" fontId="25" fillId="0" borderId="15" xfId="0" applyNumberFormat="1" applyFont="1" applyBorder="1"/>
    <xf numFmtId="165" fontId="1" fillId="0" borderId="0" xfId="0" applyNumberFormat="1" applyFont="1" applyFill="1" applyBorder="1" applyAlignment="1"/>
    <xf numFmtId="165" fontId="55" fillId="0" borderId="0" xfId="32" applyNumberFormat="1" applyFont="1" applyAlignment="1"/>
    <xf numFmtId="0" fontId="1" fillId="2" borderId="0" xfId="0" applyFont="1" applyFill="1" applyAlignment="1">
      <alignment vertical="top" wrapText="1"/>
    </xf>
    <xf numFmtId="166" fontId="6" fillId="2" borderId="2" xfId="33" applyNumberFormat="1" applyFont="1" applyFill="1" applyBorder="1" applyAlignment="1">
      <alignment horizontal="center" vertical="center" wrapText="1"/>
    </xf>
    <xf numFmtId="166" fontId="6" fillId="2" borderId="1" xfId="33" applyNumberFormat="1" applyFont="1" applyFill="1" applyBorder="1" applyAlignment="1">
      <alignment horizontal="center" vertical="center" wrapText="1"/>
    </xf>
    <xf numFmtId="0" fontId="6" fillId="37" borderId="0" xfId="0" applyFont="1" applyFill="1" applyAlignment="1">
      <alignment horizontal="center" vertical="center" wrapText="1"/>
    </xf>
    <xf numFmtId="165" fontId="6" fillId="2" borderId="2" xfId="33" applyNumberFormat="1" applyFont="1" applyFill="1" applyBorder="1" applyAlignment="1">
      <alignment horizontal="center" vertical="center" wrapText="1"/>
    </xf>
    <xf numFmtId="165" fontId="6" fillId="2" borderId="0" xfId="33" applyNumberFormat="1" applyFont="1" applyFill="1" applyBorder="1" applyAlignment="1">
      <alignment horizontal="center" vertical="center" wrapText="1"/>
    </xf>
    <xf numFmtId="165" fontId="6" fillId="2" borderId="1" xfId="33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 wrapText="1"/>
    </xf>
    <xf numFmtId="0" fontId="30" fillId="0" borderId="0" xfId="0" applyFont="1" applyFill="1" applyAlignment="1">
      <alignment horizontal="left" vertical="center" wrapText="1"/>
    </xf>
    <xf numFmtId="165" fontId="29" fillId="0" borderId="1" xfId="32" applyNumberFormat="1" applyFont="1" applyFill="1" applyBorder="1" applyAlignment="1">
      <alignment horizontal="center" vertical="center" wrapText="1"/>
    </xf>
    <xf numFmtId="165" fontId="29" fillId="0" borderId="2" xfId="32" applyNumberFormat="1" applyFont="1" applyFill="1" applyBorder="1" applyAlignment="1">
      <alignment horizontal="center" vertical="center" wrapText="1"/>
    </xf>
    <xf numFmtId="165" fontId="29" fillId="0" borderId="0" xfId="32" applyNumberFormat="1" applyFont="1" applyFill="1" applyBorder="1" applyAlignment="1">
      <alignment horizontal="center" vertical="center" wrapText="1"/>
    </xf>
    <xf numFmtId="0" fontId="29" fillId="37" borderId="0" xfId="0" applyFont="1" applyFill="1" applyAlignment="1">
      <alignment horizontal="center" vertical="center" wrapText="1"/>
    </xf>
    <xf numFmtId="165" fontId="29" fillId="0" borderId="3" xfId="32" applyNumberFormat="1" applyFont="1" applyFill="1" applyBorder="1" applyAlignment="1">
      <alignment horizontal="center" vertical="center" wrapText="1"/>
    </xf>
    <xf numFmtId="165" fontId="30" fillId="0" borderId="0" xfId="32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65" fontId="3" fillId="2" borderId="3" xfId="32" applyNumberFormat="1" applyFont="1" applyFill="1" applyBorder="1" applyAlignment="1">
      <alignment horizontal="center" vertical="center" wrapText="1"/>
    </xf>
    <xf numFmtId="0" fontId="3" fillId="37" borderId="0" xfId="0" applyFont="1" applyFill="1" applyAlignment="1">
      <alignment horizontal="center" vertical="center" wrapText="1"/>
    </xf>
    <xf numFmtId="165" fontId="3" fillId="2" borderId="1" xfId="32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165" fontId="31" fillId="2" borderId="3" xfId="32" applyNumberFormat="1" applyFont="1" applyFill="1" applyBorder="1" applyAlignment="1">
      <alignment horizontal="center" vertical="center" wrapText="1"/>
    </xf>
    <xf numFmtId="0" fontId="31" fillId="37" borderId="0" xfId="0" applyFont="1" applyFill="1" applyAlignment="1">
      <alignment horizontal="center" vertical="center" wrapText="1"/>
    </xf>
    <xf numFmtId="165" fontId="31" fillId="2" borderId="2" xfId="32" applyNumberFormat="1" applyFont="1" applyFill="1" applyBorder="1" applyAlignment="1">
      <alignment horizontal="left" vertical="center" wrapText="1"/>
    </xf>
    <xf numFmtId="165" fontId="31" fillId="2" borderId="0" xfId="32" applyNumberFormat="1" applyFont="1" applyFill="1" applyBorder="1" applyAlignment="1">
      <alignment horizontal="left" vertical="center" wrapText="1"/>
    </xf>
    <xf numFmtId="165" fontId="31" fillId="2" borderId="1" xfId="32" applyNumberFormat="1" applyFont="1" applyFill="1" applyBorder="1" applyAlignment="1">
      <alignment horizontal="left" vertical="center" wrapText="1"/>
    </xf>
    <xf numFmtId="165" fontId="31" fillId="2" borderId="1" xfId="32" applyNumberFormat="1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left" vertical="center" wrapText="1"/>
    </xf>
    <xf numFmtId="165" fontId="31" fillId="37" borderId="0" xfId="32" applyNumberFormat="1" applyFont="1" applyFill="1" applyAlignment="1">
      <alignment horizontal="center" vertical="center" wrapText="1"/>
    </xf>
    <xf numFmtId="165" fontId="31" fillId="2" borderId="2" xfId="32" applyNumberFormat="1" applyFont="1" applyFill="1" applyBorder="1" applyAlignment="1">
      <alignment horizontal="center" vertical="center"/>
    </xf>
    <xf numFmtId="165" fontId="31" fillId="2" borderId="0" xfId="32" applyNumberFormat="1" applyFont="1" applyFill="1" applyBorder="1" applyAlignment="1">
      <alignment horizontal="center" vertical="center"/>
    </xf>
    <xf numFmtId="165" fontId="31" fillId="2" borderId="1" xfId="32" applyNumberFormat="1" applyFont="1" applyFill="1" applyBorder="1" applyAlignment="1">
      <alignment horizontal="center" vertical="center"/>
    </xf>
    <xf numFmtId="165" fontId="31" fillId="2" borderId="2" xfId="32" applyNumberFormat="1" applyFont="1" applyFill="1" applyBorder="1" applyAlignment="1">
      <alignment horizontal="center" vertical="center" wrapText="1"/>
    </xf>
    <xf numFmtId="165" fontId="31" fillId="2" borderId="0" xfId="32" applyNumberFormat="1" applyFont="1" applyFill="1" applyBorder="1" applyAlignment="1">
      <alignment horizontal="center" vertical="center" wrapText="1"/>
    </xf>
    <xf numFmtId="165" fontId="31" fillId="0" borderId="3" xfId="32" applyNumberFormat="1" applyFont="1" applyFill="1" applyBorder="1" applyAlignment="1">
      <alignment horizontal="center" vertical="center"/>
    </xf>
    <xf numFmtId="165" fontId="31" fillId="2" borderId="3" xfId="32" applyNumberFormat="1" applyFont="1" applyFill="1" applyBorder="1" applyAlignment="1">
      <alignment horizontal="center" vertical="center"/>
    </xf>
    <xf numFmtId="165" fontId="3" fillId="2" borderId="2" xfId="32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6" fontId="3" fillId="2" borderId="3" xfId="33" applyNumberFormat="1" applyFont="1" applyFill="1" applyBorder="1" applyAlignment="1" applyProtection="1">
      <alignment horizontal="center" vertical="center"/>
    </xf>
    <xf numFmtId="166" fontId="42" fillId="2" borderId="0" xfId="33" applyNumberFormat="1" applyFont="1" applyFill="1" applyBorder="1" applyAlignment="1" applyProtection="1">
      <alignment horizontal="center" vertical="center"/>
    </xf>
    <xf numFmtId="166" fontId="3" fillId="2" borderId="2" xfId="33" applyNumberFormat="1" applyFont="1" applyFill="1" applyBorder="1" applyAlignment="1">
      <alignment horizontal="left" vertical="center" wrapText="1"/>
    </xf>
    <xf numFmtId="166" fontId="3" fillId="2" borderId="1" xfId="33" applyNumberFormat="1" applyFont="1" applyFill="1" applyBorder="1" applyAlignment="1">
      <alignment horizontal="left" vertical="center" wrapText="1"/>
    </xf>
    <xf numFmtId="166" fontId="3" fillId="36" borderId="0" xfId="33" applyNumberFormat="1" applyFont="1" applyFill="1" applyAlignment="1" applyProtection="1">
      <alignment horizontal="center" vertical="center" wrapText="1"/>
    </xf>
    <xf numFmtId="166" fontId="3" fillId="2" borderId="2" xfId="33" applyNumberFormat="1" applyFont="1" applyFill="1" applyBorder="1" applyAlignment="1" applyProtection="1">
      <alignment horizontal="center" vertical="center" wrapText="1"/>
    </xf>
    <xf numFmtId="166" fontId="3" fillId="2" borderId="1" xfId="33" applyNumberFormat="1" applyFont="1" applyFill="1" applyBorder="1" applyAlignment="1" applyProtection="1">
      <alignment horizontal="center" vertical="center" wrapText="1"/>
    </xf>
    <xf numFmtId="166" fontId="3" fillId="0" borderId="2" xfId="33" applyNumberFormat="1" applyFont="1" applyFill="1" applyBorder="1" applyAlignment="1" applyProtection="1">
      <alignment horizontal="center" vertical="center"/>
    </xf>
    <xf numFmtId="166" fontId="3" fillId="0" borderId="1" xfId="33" applyNumberFormat="1" applyFont="1" applyFill="1" applyBorder="1" applyAlignment="1" applyProtection="1">
      <alignment horizontal="center" vertical="center"/>
    </xf>
    <xf numFmtId="49" fontId="3" fillId="2" borderId="3" xfId="33" applyNumberFormat="1" applyFont="1" applyFill="1" applyBorder="1" applyAlignment="1" applyProtection="1">
      <alignment horizontal="center" vertical="center" wrapText="1"/>
    </xf>
    <xf numFmtId="0" fontId="36" fillId="2" borderId="0" xfId="0" applyFont="1" applyFill="1" applyBorder="1" applyAlignment="1">
      <alignment horizontal="left" vertical="center" wrapText="1"/>
    </xf>
    <xf numFmtId="0" fontId="36" fillId="2" borderId="0" xfId="0" applyFont="1" applyFill="1" applyBorder="1" applyAlignment="1">
      <alignment horizontal="left"/>
    </xf>
    <xf numFmtId="166" fontId="36" fillId="2" borderId="0" xfId="33" applyNumberFormat="1" applyFont="1" applyFill="1" applyBorder="1" applyAlignment="1" applyProtection="1">
      <alignment horizontal="left" vertical="center" wrapText="1"/>
    </xf>
    <xf numFmtId="0" fontId="36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3" fillId="36" borderId="0" xfId="38" applyFont="1" applyFill="1" applyAlignment="1">
      <alignment horizontal="center" vertical="center" wrapText="1"/>
    </xf>
    <xf numFmtId="165" fontId="3" fillId="2" borderId="3" xfId="32" applyNumberFormat="1" applyFont="1" applyFill="1" applyBorder="1" applyAlignment="1">
      <alignment horizontal="center" vertical="center"/>
    </xf>
    <xf numFmtId="165" fontId="3" fillId="2" borderId="1" xfId="32" applyNumberFormat="1" applyFont="1" applyFill="1" applyBorder="1" applyAlignment="1">
      <alignment horizontal="center" vertical="center"/>
    </xf>
    <xf numFmtId="165" fontId="3" fillId="2" borderId="0" xfId="32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 wrapText="1"/>
    </xf>
    <xf numFmtId="49" fontId="3" fillId="2" borderId="2" xfId="32" applyNumberFormat="1" applyFont="1" applyFill="1" applyBorder="1" applyAlignment="1">
      <alignment vertical="center" wrapText="1"/>
    </xf>
    <xf numFmtId="49" fontId="3" fillId="2" borderId="0" xfId="32" applyNumberFormat="1" applyFont="1" applyFill="1" applyBorder="1" applyAlignment="1">
      <alignment vertical="center" wrapText="1"/>
    </xf>
    <xf numFmtId="49" fontId="3" fillId="2" borderId="1" xfId="32" applyNumberFormat="1" applyFont="1" applyFill="1" applyBorder="1" applyAlignment="1">
      <alignment vertical="center" wrapText="1"/>
    </xf>
    <xf numFmtId="166" fontId="3" fillId="37" borderId="0" xfId="33" applyNumberFormat="1" applyFont="1" applyFill="1" applyAlignment="1" applyProtection="1">
      <alignment horizontal="center" vertical="center" wrapText="1"/>
    </xf>
    <xf numFmtId="0" fontId="34" fillId="2" borderId="0" xfId="0" applyFont="1" applyFill="1" applyAlignment="1">
      <alignment horizontal="center"/>
    </xf>
    <xf numFmtId="166" fontId="4" fillId="2" borderId="0" xfId="33" applyNumberFormat="1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166" fontId="3" fillId="0" borderId="3" xfId="33" applyNumberFormat="1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/>
    </xf>
    <xf numFmtId="49" fontId="3" fillId="2" borderId="13" xfId="36" applyNumberFormat="1" applyFont="1" applyFill="1" applyBorder="1" applyAlignment="1">
      <alignment horizontal="center" vertical="center" wrapText="1"/>
    </xf>
    <xf numFmtId="0" fontId="3" fillId="2" borderId="13" xfId="36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0" fillId="2" borderId="0" xfId="0" applyFont="1" applyFill="1" applyAlignment="1">
      <alignment horizontal="left" vertical="center" wrapText="1"/>
    </xf>
    <xf numFmtId="0" fontId="3" fillId="38" borderId="0" xfId="36" applyFont="1" applyFill="1" applyAlignment="1">
      <alignment horizontal="center" vertical="center" wrapText="1"/>
    </xf>
    <xf numFmtId="165" fontId="3" fillId="2" borderId="2" xfId="33" applyNumberFormat="1" applyFont="1" applyFill="1" applyBorder="1" applyAlignment="1">
      <alignment horizontal="center" vertical="center" wrapText="1"/>
    </xf>
    <xf numFmtId="165" fontId="3" fillId="2" borderId="0" xfId="33" applyNumberFormat="1" applyFont="1" applyFill="1" applyBorder="1" applyAlignment="1">
      <alignment horizontal="center" vertical="center" wrapText="1"/>
    </xf>
    <xf numFmtId="165" fontId="3" fillId="2" borderId="1" xfId="33" applyNumberFormat="1" applyFont="1" applyFill="1" applyBorder="1" applyAlignment="1">
      <alignment horizontal="center" vertical="center" wrapText="1"/>
    </xf>
    <xf numFmtId="165" fontId="3" fillId="0" borderId="2" xfId="33" applyNumberFormat="1" applyFont="1" applyFill="1" applyBorder="1" applyAlignment="1">
      <alignment horizontal="center" vertical="center" wrapText="1"/>
    </xf>
    <xf numFmtId="165" fontId="3" fillId="0" borderId="0" xfId="33" applyNumberFormat="1" applyFont="1" applyFill="1" applyBorder="1" applyAlignment="1">
      <alignment horizontal="center" vertical="center" wrapText="1"/>
    </xf>
    <xf numFmtId="165" fontId="3" fillId="0" borderId="1" xfId="33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6" fillId="38" borderId="0" xfId="36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165" fontId="37" fillId="38" borderId="2" xfId="32" applyNumberFormat="1" applyFont="1" applyFill="1" applyBorder="1" applyAlignment="1">
      <alignment horizontal="center" vertical="center" wrapText="1"/>
    </xf>
    <xf numFmtId="165" fontId="37" fillId="38" borderId="1" xfId="32" applyNumberFormat="1" applyFont="1" applyFill="1" applyBorder="1" applyAlignment="1">
      <alignment horizontal="center" vertical="center" wrapText="1"/>
    </xf>
    <xf numFmtId="165" fontId="37" fillId="38" borderId="2" xfId="32" applyNumberFormat="1" applyFont="1" applyFill="1" applyBorder="1" applyAlignment="1">
      <alignment horizontal="left" vertical="center" wrapText="1"/>
    </xf>
    <xf numFmtId="165" fontId="37" fillId="38" borderId="0" xfId="32" applyNumberFormat="1" applyFont="1" applyFill="1" applyBorder="1" applyAlignment="1">
      <alignment horizontal="left" vertical="center" wrapText="1"/>
    </xf>
    <xf numFmtId="165" fontId="37" fillId="38" borderId="1" xfId="32" applyNumberFormat="1" applyFont="1" applyFill="1" applyBorder="1" applyAlignment="1">
      <alignment horizontal="left" vertical="center" wrapText="1"/>
    </xf>
    <xf numFmtId="165" fontId="37" fillId="38" borderId="3" xfId="32" applyNumberFormat="1" applyFont="1" applyFill="1" applyBorder="1" applyAlignment="1">
      <alignment horizontal="center" vertical="center"/>
    </xf>
    <xf numFmtId="165" fontId="37" fillId="38" borderId="1" xfId="32" applyNumberFormat="1" applyFont="1" applyFill="1" applyBorder="1" applyAlignment="1">
      <alignment horizontal="center" vertical="center"/>
    </xf>
    <xf numFmtId="165" fontId="37" fillId="38" borderId="2" xfId="32" applyNumberFormat="1" applyFont="1" applyFill="1" applyBorder="1" applyAlignment="1">
      <alignment horizontal="center" wrapText="1"/>
    </xf>
    <xf numFmtId="165" fontId="3" fillId="0" borderId="0" xfId="0" applyNumberFormat="1" applyFont="1" applyFill="1" applyAlignment="1">
      <alignment horizontal="center" vertical="center" wrapText="1"/>
    </xf>
    <xf numFmtId="165" fontId="37" fillId="38" borderId="2" xfId="32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/>
    </xf>
    <xf numFmtId="165" fontId="3" fillId="0" borderId="0" xfId="32" applyNumberFormat="1" applyFont="1" applyFill="1" applyAlignment="1">
      <alignment horizontal="center" vertical="center" wrapText="1"/>
    </xf>
    <xf numFmtId="165" fontId="3" fillId="38" borderId="2" xfId="32" applyNumberFormat="1" applyFont="1" applyFill="1" applyBorder="1" applyAlignment="1">
      <alignment horizontal="center" vertical="center"/>
    </xf>
    <xf numFmtId="165" fontId="3" fillId="38" borderId="1" xfId="32" applyNumberFormat="1" applyFont="1" applyFill="1" applyBorder="1" applyAlignment="1">
      <alignment horizontal="center" vertical="center"/>
    </xf>
    <xf numFmtId="165" fontId="54" fillId="38" borderId="2" xfId="32" applyNumberFormat="1" applyFont="1" applyFill="1" applyBorder="1" applyAlignment="1">
      <alignment horizontal="center"/>
    </xf>
    <xf numFmtId="0" fontId="56" fillId="0" borderId="0" xfId="0" applyFont="1" applyFill="1" applyAlignment="1">
      <alignment horizontal="left" vertical="center" wrapText="1"/>
    </xf>
    <xf numFmtId="0" fontId="3" fillId="38" borderId="0" xfId="0" applyFont="1" applyFill="1" applyAlignment="1">
      <alignment horizontal="left" vertical="center" wrapText="1"/>
    </xf>
    <xf numFmtId="165" fontId="1" fillId="2" borderId="2" xfId="32" applyNumberFormat="1" applyFont="1" applyFill="1" applyBorder="1" applyAlignment="1">
      <alignment horizontal="center" vertical="center" wrapText="1"/>
    </xf>
    <xf numFmtId="165" fontId="1" fillId="2" borderId="0" xfId="32" applyNumberFormat="1" applyFont="1" applyFill="1" applyBorder="1" applyAlignment="1">
      <alignment horizontal="center" vertical="center" wrapText="1"/>
    </xf>
    <xf numFmtId="165" fontId="1" fillId="2" borderId="1" xfId="32" applyNumberFormat="1" applyFont="1" applyFill="1" applyBorder="1" applyAlignment="1">
      <alignment horizontal="center" vertical="center" wrapText="1"/>
    </xf>
    <xf numFmtId="165" fontId="1" fillId="2" borderId="3" xfId="32" applyNumberFormat="1" applyFont="1" applyFill="1" applyBorder="1" applyAlignment="1">
      <alignment horizontal="center" vertical="center"/>
    </xf>
    <xf numFmtId="0" fontId="36" fillId="2" borderId="0" xfId="0" applyFont="1" applyFill="1" applyAlignment="1">
      <alignment horizontal="left" vertical="center"/>
    </xf>
    <xf numFmtId="0" fontId="3" fillId="38" borderId="0" xfId="36" applyFont="1" applyFill="1" applyAlignment="1" applyProtection="1">
      <alignment horizontal="center" vertical="center" wrapText="1"/>
    </xf>
    <xf numFmtId="165" fontId="3" fillId="2" borderId="2" xfId="33" applyNumberFormat="1" applyFont="1" applyFill="1" applyBorder="1" applyAlignment="1">
      <alignment horizontal="left" vertical="center" wrapText="1"/>
    </xf>
    <xf numFmtId="165" fontId="3" fillId="2" borderId="1" xfId="33" applyNumberFormat="1" applyFont="1" applyFill="1" applyBorder="1" applyAlignment="1">
      <alignment horizontal="left" vertical="center" wrapText="1"/>
    </xf>
    <xf numFmtId="0" fontId="3" fillId="2" borderId="2" xfId="36" applyFont="1" applyFill="1" applyBorder="1" applyAlignment="1" applyProtection="1">
      <alignment horizontal="center" vertical="center"/>
    </xf>
    <xf numFmtId="0" fontId="3" fillId="2" borderId="1" xfId="36" applyFont="1" applyFill="1" applyBorder="1" applyAlignment="1" applyProtection="1">
      <alignment horizontal="center" vertical="center"/>
    </xf>
    <xf numFmtId="166" fontId="3" fillId="2" borderId="2" xfId="33" applyNumberFormat="1" applyFont="1" applyFill="1" applyBorder="1" applyAlignment="1">
      <alignment horizontal="center" vertical="center" wrapText="1"/>
    </xf>
    <xf numFmtId="166" fontId="3" fillId="2" borderId="1" xfId="33" applyNumberFormat="1" applyFont="1" applyFill="1" applyBorder="1" applyAlignment="1">
      <alignment horizontal="center" vertical="center" wrapText="1"/>
    </xf>
    <xf numFmtId="165" fontId="3" fillId="2" borderId="2" xfId="32" applyNumberFormat="1" applyFont="1" applyFill="1" applyBorder="1" applyAlignment="1">
      <alignment horizontal="center" vertical="center"/>
    </xf>
    <xf numFmtId="0" fontId="30" fillId="2" borderId="0" xfId="0" applyFont="1" applyFill="1" applyBorder="1" applyAlignment="1">
      <alignment horizontal="left" vertical="center"/>
    </xf>
    <xf numFmtId="0" fontId="27" fillId="0" borderId="0" xfId="0" applyFont="1" applyFill="1"/>
    <xf numFmtId="3" fontId="40" fillId="0" borderId="0" xfId="0" applyNumberFormat="1" applyFont="1" applyFill="1"/>
    <xf numFmtId="0" fontId="40" fillId="0" borderId="0" xfId="0" applyFont="1" applyFill="1"/>
    <xf numFmtId="3" fontId="62" fillId="0" borderId="0" xfId="0" applyNumberFormat="1" applyFont="1" applyBorder="1" applyAlignment="1">
      <alignment vertical="top" wrapText="1"/>
    </xf>
    <xf numFmtId="0" fontId="28" fillId="2" borderId="0" xfId="0" applyFont="1" applyFill="1"/>
    <xf numFmtId="165" fontId="3" fillId="2" borderId="0" xfId="32" applyNumberFormat="1" applyFont="1" applyFill="1" applyBorder="1" applyAlignment="1">
      <alignment horizontal="center" vertical="center" wrapText="1"/>
    </xf>
    <xf numFmtId="166" fontId="3" fillId="2" borderId="0" xfId="33" applyNumberFormat="1" applyFont="1" applyFill="1" applyBorder="1" applyAlignment="1">
      <alignment horizontal="center" vertical="center" wrapText="1"/>
    </xf>
  </cellXfs>
  <cellStyles count="50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Millares" xfId="32" builtinId="3"/>
    <cellStyle name="Millares 2" xfId="33"/>
    <cellStyle name="Millares 2 2" xfId="34"/>
    <cellStyle name="Millares 2 3" xfId="48"/>
    <cellStyle name="Millares 3" xfId="49"/>
    <cellStyle name="Neutral" xfId="35" builtinId="28" customBuiltin="1"/>
    <cellStyle name="Normal" xfId="0" builtinId="0"/>
    <cellStyle name="Normal 2" xfId="36"/>
    <cellStyle name="Normal 2 2" xfId="37"/>
    <cellStyle name="Normal_Hoja2" xfId="38"/>
    <cellStyle name="Notas" xfId="39" builtinId="10" customBuiltin="1"/>
    <cellStyle name="Salida" xfId="40" builtinId="21" customBuiltin="1"/>
    <cellStyle name="Texto de advertencia" xfId="41" builtinId="11" customBuiltin="1"/>
    <cellStyle name="Texto explicativo" xfId="42" builtinId="53" customBuiltin="1"/>
    <cellStyle name="Título" xfId="43" builtinId="15" customBuiltin="1"/>
    <cellStyle name="Título 1" xfId="44" builtinId="16" customBuiltin="1"/>
    <cellStyle name="Título 2" xfId="45" builtinId="17" customBuiltin="1"/>
    <cellStyle name="Título 3" xfId="46" builtinId="18" customBuiltin="1"/>
    <cellStyle name="Total" xfId="4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36"/>
  <sheetViews>
    <sheetView showGridLines="0" tabSelected="1" workbookViewId="0">
      <selection activeCell="E1" sqref="E1"/>
    </sheetView>
  </sheetViews>
  <sheetFormatPr baseColWidth="10" defaultColWidth="11.5703125" defaultRowHeight="36.6" customHeight="1"/>
  <cols>
    <col min="1" max="1" width="34.7109375" style="55" customWidth="1"/>
    <col min="2" max="2" width="1.7109375" style="55" customWidth="1"/>
    <col min="3" max="3" width="12.5703125" style="55" customWidth="1"/>
    <col min="4" max="4" width="14.5703125" style="57" customWidth="1"/>
    <col min="5" max="5" width="11.5703125" style="426"/>
    <col min="6" max="6" width="11.5703125" style="86"/>
    <col min="7" max="8" width="11.5703125" style="426"/>
    <col min="9" max="16" width="11.5703125" style="1"/>
    <col min="17" max="17" width="11.5703125" style="88"/>
    <col min="18" max="16384" width="11.5703125" style="1"/>
  </cols>
  <sheetData>
    <row r="1" spans="1:9" ht="61.9" customHeight="1">
      <c r="A1" s="577" t="s">
        <v>131</v>
      </c>
      <c r="B1" s="577"/>
      <c r="C1" s="577"/>
      <c r="D1" s="577"/>
      <c r="F1" s="692"/>
      <c r="G1" s="491"/>
    </row>
    <row r="2" spans="1:9" ht="2.4500000000000002" customHeight="1">
      <c r="F2" s="692"/>
      <c r="G2" s="491"/>
    </row>
    <row r="3" spans="1:9" ht="21.6" customHeight="1">
      <c r="A3" s="578" t="s">
        <v>10</v>
      </c>
      <c r="B3" s="140"/>
      <c r="C3" s="581" t="s">
        <v>11</v>
      </c>
      <c r="D3" s="581"/>
      <c r="F3" s="692"/>
      <c r="G3" s="491"/>
    </row>
    <row r="4" spans="1:9" ht="21.6" customHeight="1">
      <c r="A4" s="579"/>
      <c r="B4" s="141"/>
      <c r="C4" s="578" t="s">
        <v>12</v>
      </c>
      <c r="D4" s="575" t="s">
        <v>13</v>
      </c>
      <c r="F4" s="692" t="s">
        <v>129</v>
      </c>
      <c r="G4" s="491"/>
    </row>
    <row r="5" spans="1:9" ht="21.6" customHeight="1">
      <c r="A5" s="580"/>
      <c r="B5" s="142"/>
      <c r="C5" s="580"/>
      <c r="D5" s="576"/>
      <c r="F5" s="692"/>
      <c r="G5" s="491"/>
    </row>
    <row r="6" spans="1:9" ht="7.9" customHeight="1">
      <c r="A6" s="83"/>
      <c r="B6" s="83"/>
      <c r="F6" s="692"/>
      <c r="G6" s="491"/>
    </row>
    <row r="7" spans="1:9" ht="16.149999999999999" customHeight="1">
      <c r="A7" s="56" t="s">
        <v>14</v>
      </c>
      <c r="B7" s="56"/>
      <c r="C7" s="133">
        <f>+C8+C9+C10+C11</f>
        <v>39757</v>
      </c>
      <c r="D7" s="134">
        <f>(C7/3536418)*1000</f>
        <v>11.242166508597117</v>
      </c>
      <c r="E7" s="492"/>
      <c r="F7" s="693">
        <f>SUM(F13:F32)</f>
        <v>3536418</v>
      </c>
      <c r="G7" s="493"/>
      <c r="I7" s="77"/>
    </row>
    <row r="8" spans="1:9" ht="16.149999999999999" customHeight="1">
      <c r="A8" s="56" t="s">
        <v>15</v>
      </c>
      <c r="B8" s="56"/>
      <c r="C8" s="133">
        <f>SUM(C13:C32)</f>
        <v>39315</v>
      </c>
      <c r="D8" s="134">
        <f>(C8/3536418)*1000</f>
        <v>11.117181283434256</v>
      </c>
      <c r="F8" s="694"/>
      <c r="G8" s="493"/>
      <c r="I8" s="77"/>
    </row>
    <row r="9" spans="1:9" ht="16.149999999999999" customHeight="1">
      <c r="A9" s="56" t="s">
        <v>16</v>
      </c>
      <c r="B9" s="56"/>
      <c r="C9" s="133">
        <v>425</v>
      </c>
      <c r="D9" s="134">
        <v>0</v>
      </c>
      <c r="F9" s="694"/>
      <c r="G9" s="493"/>
      <c r="I9" s="77"/>
    </row>
    <row r="10" spans="1:9" ht="16.149999999999999" customHeight="1">
      <c r="A10" s="56" t="s">
        <v>17</v>
      </c>
      <c r="B10" s="56"/>
      <c r="C10" s="133">
        <v>1</v>
      </c>
      <c r="D10" s="134">
        <v>0</v>
      </c>
      <c r="F10" s="694"/>
      <c r="G10" s="493"/>
      <c r="I10" s="77"/>
    </row>
    <row r="11" spans="1:9" ht="16.149999999999999" customHeight="1">
      <c r="A11" s="56" t="s">
        <v>18</v>
      </c>
      <c r="B11" s="56"/>
      <c r="C11" s="133">
        <v>16</v>
      </c>
      <c r="D11" s="134">
        <v>0</v>
      </c>
      <c r="F11" s="694"/>
      <c r="G11" s="493"/>
      <c r="I11" s="77"/>
    </row>
    <row r="12" spans="1:9" ht="16.5" customHeight="1">
      <c r="A12" s="57"/>
      <c r="B12" s="57"/>
      <c r="C12" s="193"/>
      <c r="D12" s="135"/>
      <c r="F12" s="694"/>
      <c r="G12" s="493"/>
      <c r="I12" s="77"/>
    </row>
    <row r="13" spans="1:9" ht="16.149999999999999" customHeight="1">
      <c r="A13" s="58" t="s">
        <v>19</v>
      </c>
      <c r="B13" s="58"/>
      <c r="C13" s="136">
        <v>486</v>
      </c>
      <c r="D13" s="135">
        <f>(C13/51493)*1000</f>
        <v>9.4381760627658124</v>
      </c>
      <c r="F13" s="695">
        <v>51493</v>
      </c>
      <c r="G13" s="493"/>
      <c r="I13" s="77"/>
    </row>
    <row r="14" spans="1:9" ht="16.149999999999999" customHeight="1">
      <c r="A14" s="58" t="s">
        <v>20</v>
      </c>
      <c r="B14" s="58"/>
      <c r="C14" s="55">
        <v>840</v>
      </c>
      <c r="D14" s="135">
        <f>(C14/89297)*1000</f>
        <v>9.4068109790922421</v>
      </c>
      <c r="F14" s="695">
        <v>89297</v>
      </c>
      <c r="G14" s="493"/>
      <c r="I14" s="77"/>
    </row>
    <row r="15" spans="1:9" ht="16.149999999999999" customHeight="1">
      <c r="A15" s="58" t="s">
        <v>21</v>
      </c>
      <c r="B15" s="58"/>
      <c r="C15" s="55">
        <v>1963</v>
      </c>
      <c r="D15" s="135">
        <f>(C15/206032)*1000</f>
        <v>9.5276461908829706</v>
      </c>
      <c r="F15" s="695">
        <v>206032</v>
      </c>
      <c r="G15" s="493"/>
      <c r="I15" s="77"/>
    </row>
    <row r="16" spans="1:9" ht="16.149999999999999" customHeight="1">
      <c r="A16" s="58" t="s">
        <v>22</v>
      </c>
      <c r="B16" s="58"/>
      <c r="C16" s="55">
        <v>944</v>
      </c>
      <c r="D16" s="135">
        <f>(C16/96574)*1000</f>
        <v>9.7748876509205367</v>
      </c>
      <c r="F16" s="695">
        <v>96574</v>
      </c>
      <c r="G16" s="493"/>
      <c r="I16" s="77"/>
    </row>
    <row r="17" spans="1:17" ht="16.149999999999999" customHeight="1">
      <c r="A17" s="58" t="s">
        <v>23</v>
      </c>
      <c r="B17" s="58"/>
      <c r="C17" s="55">
        <v>321</v>
      </c>
      <c r="D17" s="135">
        <f>(C17/23364)*1000</f>
        <v>13.739085772984078</v>
      </c>
      <c r="F17" s="695">
        <v>23364</v>
      </c>
      <c r="G17" s="493"/>
      <c r="I17" s="77"/>
    </row>
    <row r="18" spans="1:17" ht="16.149999999999999" customHeight="1">
      <c r="A18" s="58" t="s">
        <v>24</v>
      </c>
      <c r="B18" s="58"/>
      <c r="C18" s="55">
        <v>2234</v>
      </c>
      <c r="D18" s="135">
        <f>(C18/211950)*1000</f>
        <v>10.540221750412833</v>
      </c>
      <c r="F18" s="695">
        <v>211950</v>
      </c>
      <c r="G18" s="493"/>
      <c r="I18" s="77"/>
    </row>
    <row r="19" spans="1:17" ht="16.149999999999999" customHeight="1">
      <c r="A19" s="58" t="s">
        <v>25</v>
      </c>
      <c r="B19" s="58"/>
      <c r="C19" s="55">
        <v>2687</v>
      </c>
      <c r="D19" s="135">
        <f>(C19/199488)*1000</f>
        <v>13.469481873596408</v>
      </c>
      <c r="F19" s="695">
        <v>199488</v>
      </c>
      <c r="G19" s="493"/>
      <c r="I19" s="77"/>
    </row>
    <row r="20" spans="1:17" ht="16.149999999999999" customHeight="1">
      <c r="A20" s="58" t="s">
        <v>26</v>
      </c>
      <c r="B20" s="58"/>
      <c r="C20" s="55">
        <v>758</v>
      </c>
      <c r="D20" s="135">
        <f>(C20/72062)*1000</f>
        <v>10.518719991118759</v>
      </c>
      <c r="F20" s="695">
        <v>72062</v>
      </c>
      <c r="G20" s="493"/>
      <c r="I20" s="77"/>
    </row>
    <row r="21" spans="1:17" ht="16.149999999999999" customHeight="1">
      <c r="A21" s="58" t="s">
        <v>27</v>
      </c>
      <c r="B21" s="58"/>
      <c r="C21" s="55">
        <v>6844</v>
      </c>
      <c r="D21" s="135">
        <f>(C21/583368)*1000</f>
        <v>11.73187422004635</v>
      </c>
      <c r="F21" s="695">
        <v>583368</v>
      </c>
      <c r="G21" s="493"/>
      <c r="I21" s="77"/>
    </row>
    <row r="22" spans="1:17" ht="16.149999999999999" customHeight="1">
      <c r="A22" s="58" t="s">
        <v>28</v>
      </c>
      <c r="B22" s="58"/>
      <c r="C22" s="55">
        <v>1160</v>
      </c>
      <c r="D22" s="135">
        <f>(C22/122547)*1000</f>
        <v>9.4657559956588084</v>
      </c>
      <c r="F22" s="695">
        <v>122547</v>
      </c>
      <c r="G22" s="493"/>
      <c r="I22" s="77"/>
      <c r="P22" s="2"/>
      <c r="Q22" s="90"/>
    </row>
    <row r="23" spans="1:17" ht="16.149999999999999" customHeight="1">
      <c r="A23" s="58" t="s">
        <v>29</v>
      </c>
      <c r="B23" s="58"/>
      <c r="C23" s="55">
        <v>426</v>
      </c>
      <c r="D23" s="135">
        <f>(C23/33574)*1000</f>
        <v>12.688389825460177</v>
      </c>
      <c r="F23" s="695">
        <v>33574</v>
      </c>
      <c r="G23" s="493"/>
      <c r="I23" s="77"/>
    </row>
    <row r="24" spans="1:17" ht="16.149999999999999" customHeight="1">
      <c r="A24" s="58" t="s">
        <v>30</v>
      </c>
      <c r="B24" s="58"/>
      <c r="C24" s="55">
        <v>14166</v>
      </c>
      <c r="D24" s="135">
        <f>(C24/1291010)*1000</f>
        <v>10.972804238541917</v>
      </c>
      <c r="F24" s="695">
        <v>1291010</v>
      </c>
      <c r="G24" s="493"/>
      <c r="I24" s="77"/>
    </row>
    <row r="25" spans="1:17" ht="16.149999999999999" customHeight="1">
      <c r="A25" s="58" t="s">
        <v>31</v>
      </c>
      <c r="B25" s="58"/>
      <c r="C25" s="55">
        <v>742</v>
      </c>
      <c r="D25" s="135">
        <f>(C25/77228)*1000</f>
        <v>9.6079142280002081</v>
      </c>
      <c r="F25" s="695">
        <v>77228</v>
      </c>
      <c r="G25" s="493"/>
      <c r="I25" s="77"/>
    </row>
    <row r="26" spans="1:17" ht="16.149999999999999" customHeight="1">
      <c r="A26" s="58" t="s">
        <v>32</v>
      </c>
      <c r="B26" s="58"/>
      <c r="C26" s="55">
        <v>444</v>
      </c>
      <c r="D26" s="135">
        <f>(C26/34075)*1000</f>
        <v>13.030080704328688</v>
      </c>
      <c r="F26" s="695">
        <v>34075</v>
      </c>
      <c r="G26" s="493"/>
      <c r="I26" s="77"/>
    </row>
    <row r="27" spans="1:17" ht="16.149999999999999" customHeight="1">
      <c r="A27" s="58" t="s">
        <v>33</v>
      </c>
      <c r="B27" s="58"/>
      <c r="C27" s="55">
        <v>917</v>
      </c>
      <c r="D27" s="135">
        <f>(C27/89985)*1000</f>
        <v>10.190587320108907</v>
      </c>
      <c r="F27" s="695">
        <v>89985</v>
      </c>
    </row>
    <row r="28" spans="1:17" ht="16.149999999999999" customHeight="1">
      <c r="A28" s="58" t="s">
        <v>34</v>
      </c>
      <c r="B28" s="58"/>
      <c r="C28" s="55">
        <v>556</v>
      </c>
      <c r="D28" s="135">
        <f>(C28/44041)*1000</f>
        <v>12.624599804727413</v>
      </c>
      <c r="F28" s="695">
        <v>44041</v>
      </c>
    </row>
    <row r="29" spans="1:17" ht="16.149999999999999" customHeight="1">
      <c r="A29" s="58" t="s">
        <v>35</v>
      </c>
      <c r="B29" s="58"/>
      <c r="C29" s="55">
        <v>2295</v>
      </c>
      <c r="D29" s="135">
        <f>(C29/184609)*1000</f>
        <v>12.431679928930876</v>
      </c>
      <c r="F29" s="695">
        <v>184609</v>
      </c>
    </row>
    <row r="30" spans="1:17" ht="16.149999999999999" customHeight="1">
      <c r="A30" s="58" t="s">
        <v>36</v>
      </c>
      <c r="B30" s="58"/>
      <c r="C30" s="55">
        <v>763</v>
      </c>
      <c r="D30" s="135">
        <f>(C30/70819)*1000</f>
        <v>10.773944845309876</v>
      </c>
      <c r="F30" s="695">
        <v>70819</v>
      </c>
    </row>
    <row r="31" spans="1:17" ht="16.149999999999999" customHeight="1">
      <c r="A31" s="58" t="s">
        <v>37</v>
      </c>
      <c r="B31" s="58"/>
      <c r="C31" s="55">
        <v>763</v>
      </c>
      <c r="D31" s="135">
        <f>(C31/54902)*1000</f>
        <v>13.897490073221377</v>
      </c>
      <c r="F31" s="695">
        <v>54902</v>
      </c>
    </row>
    <row r="32" spans="1:17" ht="25.5" customHeight="1">
      <c r="A32" s="59" t="s">
        <v>38</v>
      </c>
      <c r="B32" s="59"/>
      <c r="C32" s="194">
        <v>6</v>
      </c>
      <c r="D32" s="137">
        <v>0</v>
      </c>
      <c r="F32" s="294"/>
    </row>
    <row r="33" spans="1:17" ht="11.25" customHeight="1">
      <c r="A33" s="55" t="s">
        <v>0</v>
      </c>
      <c r="C33" s="55" t="s">
        <v>0</v>
      </c>
    </row>
    <row r="34" spans="1:17" s="138" customFormat="1" ht="19.899999999999999" customHeight="1">
      <c r="A34" s="582" t="s">
        <v>124</v>
      </c>
      <c r="B34" s="582"/>
      <c r="C34" s="582"/>
      <c r="D34" s="582"/>
      <c r="E34" s="494"/>
      <c r="F34" s="293"/>
      <c r="G34" s="495"/>
      <c r="H34" s="495"/>
      <c r="Q34" s="139"/>
    </row>
    <row r="35" spans="1:17" s="48" customFormat="1" ht="44.45" customHeight="1">
      <c r="A35" s="583" t="s">
        <v>130</v>
      </c>
      <c r="B35" s="583"/>
      <c r="C35" s="583"/>
      <c r="D35" s="583"/>
      <c r="E35" s="496"/>
      <c r="F35" s="696"/>
      <c r="G35" s="497"/>
      <c r="H35" s="497"/>
      <c r="Q35" s="99"/>
    </row>
    <row r="36" spans="1:17" s="48" customFormat="1" ht="49.5" customHeight="1">
      <c r="A36" s="574" t="s">
        <v>127</v>
      </c>
      <c r="B36" s="574"/>
      <c r="C36" s="574"/>
      <c r="D36" s="574"/>
      <c r="E36" s="498"/>
      <c r="F36" s="696"/>
      <c r="G36" s="497"/>
      <c r="H36" s="497"/>
      <c r="Q36" s="99"/>
    </row>
  </sheetData>
  <sortState ref="U7:V27">
    <sortCondition ref="V7:V27"/>
  </sortState>
  <mergeCells count="8">
    <mergeCell ref="A36:D36"/>
    <mergeCell ref="D4:D5"/>
    <mergeCell ref="A1:D1"/>
    <mergeCell ref="A3:A5"/>
    <mergeCell ref="C3:D3"/>
    <mergeCell ref="C4:C5"/>
    <mergeCell ref="A34:D34"/>
    <mergeCell ref="A35:D35"/>
  </mergeCells>
  <phoneticPr fontId="8" type="noConversion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97" orientation="portrait" r:id="rId1"/>
  <colBreaks count="1" manualBreakCount="1">
    <brk id="5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AW61"/>
  <sheetViews>
    <sheetView showGridLines="0" zoomScale="120" zoomScaleNormal="120" zoomScalePageLayoutView="70" workbookViewId="0">
      <selection activeCell="AI1" sqref="AI1"/>
    </sheetView>
  </sheetViews>
  <sheetFormatPr baseColWidth="10" defaultColWidth="11.5703125" defaultRowHeight="9"/>
  <cols>
    <col min="1" max="1" width="19.28515625" style="198" customWidth="1"/>
    <col min="2" max="2" width="0.7109375" style="198" customWidth="1"/>
    <col min="3" max="3" width="7.140625" style="197" customWidth="1"/>
    <col min="4" max="4" width="4.85546875" style="198" bestFit="1" customWidth="1"/>
    <col min="5" max="5" width="0.7109375" style="198" customWidth="1"/>
    <col min="6" max="6" width="6" style="301" bestFit="1" customWidth="1"/>
    <col min="7" max="7" width="4.5703125" style="198" bestFit="1" customWidth="1"/>
    <col min="8" max="8" width="0.5703125" style="198" customWidth="1"/>
    <col min="9" max="9" width="6.28515625" style="301" customWidth="1"/>
    <col min="10" max="10" width="5.5703125" style="198" bestFit="1" customWidth="1"/>
    <col min="11" max="11" width="0.5703125" style="198" customWidth="1"/>
    <col min="12" max="12" width="8.140625" style="301" bestFit="1" customWidth="1"/>
    <col min="13" max="13" width="5.28515625" style="198" bestFit="1" customWidth="1"/>
    <col min="14" max="14" width="0.7109375" style="198" customWidth="1"/>
    <col min="15" max="15" width="8.42578125" style="301" bestFit="1" customWidth="1"/>
    <col min="16" max="16" width="5.28515625" style="198" bestFit="1" customWidth="1"/>
    <col min="17" max="17" width="0.5703125" style="198" customWidth="1"/>
    <col min="18" max="18" width="8.140625" style="301" bestFit="1" customWidth="1"/>
    <col min="19" max="19" width="5.28515625" style="198" bestFit="1" customWidth="1"/>
    <col min="20" max="20" width="0.5703125" style="198" customWidth="1"/>
    <col min="21" max="21" width="6.85546875" style="301" customWidth="1"/>
    <col min="22" max="22" width="5" style="198" bestFit="1" customWidth="1"/>
    <col min="23" max="23" width="0.42578125" style="198" customWidth="1"/>
    <col min="24" max="24" width="7.85546875" style="301" bestFit="1" customWidth="1"/>
    <col min="25" max="25" width="4.5703125" style="198" bestFit="1" customWidth="1"/>
    <col min="26" max="26" width="0.42578125" style="198" customWidth="1"/>
    <col min="27" max="27" width="6.5703125" style="301" bestFit="1" customWidth="1"/>
    <col min="28" max="28" width="4.5703125" style="198" bestFit="1" customWidth="1"/>
    <col min="29" max="29" width="0.7109375" style="198" customWidth="1"/>
    <col min="30" max="30" width="5.7109375" style="301" bestFit="1" customWidth="1"/>
    <col min="31" max="31" width="5.28515625" style="198" bestFit="1" customWidth="1"/>
    <col min="32" max="32" width="0.5703125" style="198" customWidth="1"/>
    <col min="33" max="33" width="5.7109375" style="301" bestFit="1" customWidth="1"/>
    <col min="34" max="34" width="5.140625" style="198" bestFit="1" customWidth="1"/>
    <col min="35" max="41" width="11.5703125" style="198"/>
    <col min="42" max="42" width="17.85546875" style="303" customWidth="1"/>
    <col min="43" max="49" width="11.5703125" style="299"/>
    <col min="50" max="51" width="6.28515625" style="198" bestFit="1" customWidth="1"/>
    <col min="52" max="58" width="6.42578125" style="198" bestFit="1" customWidth="1"/>
    <col min="59" max="59" width="10.140625" style="198" bestFit="1" customWidth="1"/>
    <col min="60" max="16384" width="11.5703125" style="198"/>
  </cols>
  <sheetData>
    <row r="1" spans="1:49" ht="19.149999999999999" customHeight="1">
      <c r="A1" s="588" t="s">
        <v>142</v>
      </c>
      <c r="B1" s="588"/>
      <c r="C1" s="588"/>
      <c r="D1" s="588"/>
      <c r="E1" s="588"/>
      <c r="F1" s="588"/>
      <c r="G1" s="588"/>
      <c r="H1" s="588"/>
      <c r="I1" s="588"/>
      <c r="J1" s="588"/>
      <c r="K1" s="588"/>
      <c r="L1" s="588"/>
      <c r="M1" s="588"/>
      <c r="N1" s="588"/>
      <c r="O1" s="588"/>
      <c r="P1" s="588"/>
      <c r="Q1" s="588"/>
      <c r="R1" s="588"/>
      <c r="S1" s="588"/>
      <c r="T1" s="588"/>
      <c r="U1" s="588"/>
      <c r="V1" s="588"/>
      <c r="W1" s="588"/>
      <c r="X1" s="588"/>
      <c r="Y1" s="588"/>
      <c r="Z1" s="588"/>
      <c r="AA1" s="588"/>
      <c r="AB1" s="588"/>
      <c r="AC1" s="588"/>
      <c r="AD1" s="588"/>
      <c r="AE1" s="588"/>
      <c r="AF1" s="588"/>
      <c r="AG1" s="588"/>
      <c r="AH1" s="588"/>
    </row>
    <row r="2" spans="1:49" ht="2.4500000000000002" customHeight="1"/>
    <row r="3" spans="1:49" s="262" customFormat="1" ht="12.6" customHeight="1">
      <c r="A3" s="586" t="s">
        <v>10</v>
      </c>
      <c r="B3" s="304"/>
      <c r="C3" s="589" t="s">
        <v>40</v>
      </c>
      <c r="D3" s="589"/>
      <c r="E3" s="589"/>
      <c r="F3" s="589"/>
      <c r="G3" s="589"/>
      <c r="H3" s="589"/>
      <c r="I3" s="589"/>
      <c r="J3" s="589"/>
      <c r="K3" s="589"/>
      <c r="L3" s="589"/>
      <c r="M3" s="589"/>
      <c r="N3" s="589"/>
      <c r="O3" s="589"/>
      <c r="P3" s="589"/>
      <c r="Q3" s="589"/>
      <c r="R3" s="589"/>
      <c r="S3" s="589"/>
      <c r="T3" s="589"/>
      <c r="U3" s="589"/>
      <c r="V3" s="589"/>
      <c r="W3" s="589"/>
      <c r="X3" s="589"/>
      <c r="Y3" s="589"/>
      <c r="Z3" s="589"/>
      <c r="AA3" s="589"/>
      <c r="AB3" s="589"/>
      <c r="AC3" s="589"/>
      <c r="AD3" s="589"/>
      <c r="AE3" s="589"/>
      <c r="AF3" s="589"/>
      <c r="AG3" s="589"/>
      <c r="AH3" s="589"/>
      <c r="AP3" s="305"/>
      <c r="AQ3" s="260"/>
      <c r="AR3" s="260"/>
      <c r="AS3" s="260"/>
      <c r="AT3" s="260"/>
      <c r="AU3" s="260"/>
      <c r="AV3" s="260"/>
      <c r="AW3" s="260"/>
    </row>
    <row r="4" spans="1:49" s="305" customFormat="1" ht="12.6" customHeight="1">
      <c r="A4" s="587"/>
      <c r="B4" s="306"/>
      <c r="C4" s="585" t="s">
        <v>39</v>
      </c>
      <c r="D4" s="585"/>
      <c r="E4" s="306"/>
      <c r="F4" s="585" t="s">
        <v>1</v>
      </c>
      <c r="G4" s="585"/>
      <c r="H4" s="306"/>
      <c r="I4" s="585" t="s">
        <v>2</v>
      </c>
      <c r="J4" s="585"/>
      <c r="K4" s="306"/>
      <c r="L4" s="585" t="s">
        <v>3</v>
      </c>
      <c r="M4" s="585"/>
      <c r="N4" s="306"/>
      <c r="O4" s="585" t="s">
        <v>4</v>
      </c>
      <c r="P4" s="585"/>
      <c r="Q4" s="306"/>
      <c r="R4" s="585" t="s">
        <v>5</v>
      </c>
      <c r="S4" s="585"/>
      <c r="T4" s="306"/>
      <c r="U4" s="585" t="s">
        <v>6</v>
      </c>
      <c r="V4" s="585"/>
      <c r="W4" s="306"/>
      <c r="X4" s="585" t="s">
        <v>7</v>
      </c>
      <c r="Y4" s="585"/>
      <c r="Z4" s="306"/>
      <c r="AA4" s="585" t="s">
        <v>8</v>
      </c>
      <c r="AB4" s="585"/>
      <c r="AC4" s="306"/>
      <c r="AD4" s="585" t="s">
        <v>141</v>
      </c>
      <c r="AE4" s="585"/>
      <c r="AF4" s="306"/>
      <c r="AG4" s="589" t="s">
        <v>9</v>
      </c>
      <c r="AH4" s="589"/>
      <c r="AQ4" s="260"/>
      <c r="AR4" s="260"/>
      <c r="AS4" s="260"/>
      <c r="AT4" s="260"/>
      <c r="AU4" s="260"/>
      <c r="AV4" s="260"/>
      <c r="AW4" s="260"/>
    </row>
    <row r="5" spans="1:49" s="262" customFormat="1" ht="21" customHeight="1">
      <c r="A5" s="585"/>
      <c r="B5" s="218"/>
      <c r="C5" s="218" t="s">
        <v>112</v>
      </c>
      <c r="D5" s="307" t="s">
        <v>113</v>
      </c>
      <c r="E5" s="218"/>
      <c r="F5" s="218" t="s">
        <v>112</v>
      </c>
      <c r="G5" s="307" t="s">
        <v>113</v>
      </c>
      <c r="H5" s="218"/>
      <c r="I5" s="218" t="s">
        <v>112</v>
      </c>
      <c r="J5" s="307" t="s">
        <v>113</v>
      </c>
      <c r="K5" s="218"/>
      <c r="L5" s="218" t="s">
        <v>112</v>
      </c>
      <c r="M5" s="307" t="s">
        <v>113</v>
      </c>
      <c r="N5" s="218"/>
      <c r="O5" s="218" t="s">
        <v>112</v>
      </c>
      <c r="P5" s="307" t="s">
        <v>113</v>
      </c>
      <c r="Q5" s="218"/>
      <c r="R5" s="218" t="s">
        <v>112</v>
      </c>
      <c r="S5" s="307" t="s">
        <v>113</v>
      </c>
      <c r="T5" s="218"/>
      <c r="U5" s="218" t="s">
        <v>112</v>
      </c>
      <c r="V5" s="307" t="s">
        <v>113</v>
      </c>
      <c r="W5" s="218"/>
      <c r="X5" s="218" t="s">
        <v>112</v>
      </c>
      <c r="Y5" s="307" t="s">
        <v>113</v>
      </c>
      <c r="Z5" s="218"/>
      <c r="AA5" s="218" t="s">
        <v>112</v>
      </c>
      <c r="AB5" s="307" t="s">
        <v>113</v>
      </c>
      <c r="AC5" s="218"/>
      <c r="AD5" s="218" t="s">
        <v>112</v>
      </c>
      <c r="AE5" s="307" t="s">
        <v>113</v>
      </c>
      <c r="AF5" s="218"/>
      <c r="AG5" s="218" t="s">
        <v>112</v>
      </c>
      <c r="AH5" s="307" t="s">
        <v>113</v>
      </c>
      <c r="AP5" s="305"/>
      <c r="AQ5" s="260"/>
      <c r="AR5" s="260"/>
      <c r="AS5" s="260"/>
      <c r="AT5" s="260"/>
      <c r="AU5" s="260"/>
      <c r="AV5" s="260"/>
    </row>
    <row r="6" spans="1:49" s="262" customFormat="1" ht="5.45" customHeight="1">
      <c r="A6" s="219"/>
      <c r="B6" s="219"/>
      <c r="C6" s="306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219"/>
      <c r="AD6" s="219"/>
      <c r="AE6" s="219"/>
      <c r="AF6" s="219"/>
      <c r="AG6" s="219"/>
      <c r="AP6" s="305"/>
      <c r="AQ6" s="260"/>
      <c r="AR6" s="260"/>
      <c r="AS6" s="260"/>
      <c r="AT6" s="260"/>
      <c r="AU6" s="260"/>
      <c r="AV6" s="260"/>
    </row>
    <row r="7" spans="1:49" s="197" customFormat="1" ht="16.5" customHeight="1">
      <c r="A7" s="256" t="s">
        <v>14</v>
      </c>
      <c r="B7" s="256"/>
      <c r="C7" s="257">
        <f t="shared" ref="C7:C31" si="0">+F7+I7+L7+O7+R7+U7+X7+AA7+AD7+AG7</f>
        <v>39757</v>
      </c>
      <c r="D7" s="257">
        <f>G7+J7+M7+P7+S7+V7+Y7+AB7+AE7+AH7</f>
        <v>99.999999999999986</v>
      </c>
      <c r="E7" s="257"/>
      <c r="F7" s="257">
        <f>SUM(F8:F11)</f>
        <v>97</v>
      </c>
      <c r="G7" s="195">
        <f>F7/C7*100</f>
        <v>0.24398219181527783</v>
      </c>
      <c r="H7" s="257"/>
      <c r="I7" s="257">
        <f>SUM(I8:I11)</f>
        <v>3961</v>
      </c>
      <c r="J7" s="195">
        <f>I7/C7*100</f>
        <v>9.9630253791785091</v>
      </c>
      <c r="K7" s="257"/>
      <c r="L7" s="257">
        <f>SUM(L8:L11)</f>
        <v>6737</v>
      </c>
      <c r="M7" s="195">
        <f>L7/C7*100</f>
        <v>16.945443569685843</v>
      </c>
      <c r="N7" s="257"/>
      <c r="O7" s="257">
        <f>SUM(O8:O11)</f>
        <v>11458</v>
      </c>
      <c r="P7" s="195">
        <f>O7/C7*100</f>
        <v>28.82008199813869</v>
      </c>
      <c r="Q7" s="257"/>
      <c r="R7" s="257">
        <f>SUM(R8:R11)</f>
        <v>9265</v>
      </c>
      <c r="S7" s="195">
        <f>R7/C7*100</f>
        <v>23.30407223885102</v>
      </c>
      <c r="T7" s="257"/>
      <c r="U7" s="257">
        <f>SUM(U8:U11)</f>
        <v>6297</v>
      </c>
      <c r="V7" s="195">
        <f>U7/C7*100</f>
        <v>15.838720225369119</v>
      </c>
      <c r="W7" s="257"/>
      <c r="X7" s="257">
        <f>SUM(X8:X11)</f>
        <v>1758</v>
      </c>
      <c r="Y7" s="195">
        <f>X7/C7*100</f>
        <v>4.4218628166109113</v>
      </c>
      <c r="Z7" s="257"/>
      <c r="AA7" s="257">
        <f>SUM(AA8:AA11)</f>
        <v>159</v>
      </c>
      <c r="AB7" s="195">
        <f>AA7/C7*100</f>
        <v>0.3999295721508162</v>
      </c>
      <c r="AC7" s="257"/>
      <c r="AD7" s="257">
        <f>SUM(AD8:AD11)</f>
        <v>10</v>
      </c>
      <c r="AE7" s="258">
        <f>AD7/C7*100</f>
        <v>2.5152803279925549E-2</v>
      </c>
      <c r="AF7" s="257"/>
      <c r="AG7" s="257">
        <f>SUM(AG8:AG11)</f>
        <v>15</v>
      </c>
      <c r="AH7" s="259">
        <f>AG7/C7*100</f>
        <v>3.7729204919888321E-2</v>
      </c>
      <c r="AJ7" s="260"/>
      <c r="AK7" s="261"/>
      <c r="AL7" s="262"/>
      <c r="AM7" s="262"/>
      <c r="AN7" s="262"/>
      <c r="AO7" s="262"/>
      <c r="AP7" s="262"/>
      <c r="AQ7" s="262"/>
      <c r="AR7" s="262"/>
      <c r="AS7" s="262"/>
      <c r="AT7" s="262"/>
      <c r="AU7" s="195"/>
      <c r="AV7" s="195"/>
    </row>
    <row r="8" spans="1:49" s="197" customFormat="1" ht="16.5" customHeight="1">
      <c r="A8" s="256" t="s">
        <v>15</v>
      </c>
      <c r="B8" s="256"/>
      <c r="C8" s="257">
        <v>39315</v>
      </c>
      <c r="D8" s="257">
        <f>G8+J8+M8+P8+S8+V8+Y8+AB8+AE8+AH8</f>
        <v>100</v>
      </c>
      <c r="E8" s="257"/>
      <c r="F8" s="257">
        <f>SUM(F12:F31)</f>
        <v>96</v>
      </c>
      <c r="G8" s="195">
        <f>F8/C8*100</f>
        <v>0.2441816100724914</v>
      </c>
      <c r="H8" s="257"/>
      <c r="I8" s="257">
        <f>SUM(I12:I31)</f>
        <v>3942</v>
      </c>
      <c r="J8" s="195">
        <f>I8/C8*100</f>
        <v>10.026707363601679</v>
      </c>
      <c r="K8" s="257"/>
      <c r="L8" s="257">
        <f>SUM(L12:L31)</f>
        <v>6694</v>
      </c>
      <c r="M8" s="195">
        <f>L8/C8*100</f>
        <v>17.026580185679766</v>
      </c>
      <c r="N8" s="257"/>
      <c r="O8" s="257">
        <f>SUM(O12:O31)</f>
        <v>11365</v>
      </c>
      <c r="P8" s="195">
        <f>O8/C8*100</f>
        <v>28.907541650769424</v>
      </c>
      <c r="Q8" s="257"/>
      <c r="R8" s="257">
        <f>SUM(R12:R31)</f>
        <v>9128</v>
      </c>
      <c r="S8" s="195">
        <f>R8/C8*100</f>
        <v>23.217601424392726</v>
      </c>
      <c r="T8" s="257"/>
      <c r="U8" s="257">
        <f>SUM(U12:U31)</f>
        <v>6191</v>
      </c>
      <c r="V8" s="195">
        <f>U8/C8*100</f>
        <v>15.747170291237442</v>
      </c>
      <c r="W8" s="257"/>
      <c r="X8" s="257">
        <f>SUM(X12:X31)</f>
        <v>1726</v>
      </c>
      <c r="Y8" s="195">
        <f>X8/C8*100</f>
        <v>4.3901818644283352</v>
      </c>
      <c r="Z8" s="257"/>
      <c r="AA8" s="257">
        <f>SUM(AA12:AA31)</f>
        <v>149</v>
      </c>
      <c r="AB8" s="195">
        <f>AA8/C8*100</f>
        <v>0.3789902073000127</v>
      </c>
      <c r="AC8" s="257"/>
      <c r="AD8" s="257">
        <f>SUM(AD12:AD31)</f>
        <v>10</v>
      </c>
      <c r="AE8" s="258">
        <f>AD8/C8*100</f>
        <v>2.5435584382551189E-2</v>
      </c>
      <c r="AF8" s="257"/>
      <c r="AG8" s="257">
        <f>SUM(AG12:AG31)</f>
        <v>14</v>
      </c>
      <c r="AH8" s="259">
        <f>AG8/C8*100</f>
        <v>3.5609818135571666E-2</v>
      </c>
      <c r="AJ8" s="260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195"/>
      <c r="AV8" s="195"/>
    </row>
    <row r="9" spans="1:49" s="197" customFormat="1" ht="16.5" customHeight="1">
      <c r="A9" s="256" t="s">
        <v>16</v>
      </c>
      <c r="B9" s="256"/>
      <c r="C9" s="257">
        <f t="shared" si="0"/>
        <v>425</v>
      </c>
      <c r="D9" s="257">
        <v>0</v>
      </c>
      <c r="E9" s="257"/>
      <c r="F9" s="257">
        <v>1</v>
      </c>
      <c r="G9" s="195">
        <v>0</v>
      </c>
      <c r="H9" s="257"/>
      <c r="I9" s="257">
        <v>19</v>
      </c>
      <c r="J9" s="195">
        <v>0</v>
      </c>
      <c r="K9" s="257"/>
      <c r="L9" s="257">
        <v>43</v>
      </c>
      <c r="M9" s="195">
        <v>0</v>
      </c>
      <c r="N9" s="257"/>
      <c r="O9" s="257">
        <v>87</v>
      </c>
      <c r="P9" s="195">
        <v>0</v>
      </c>
      <c r="Q9" s="257"/>
      <c r="R9" s="257">
        <v>135</v>
      </c>
      <c r="S9" s="195">
        <v>0</v>
      </c>
      <c r="T9" s="257"/>
      <c r="U9" s="257">
        <v>103</v>
      </c>
      <c r="V9" s="195">
        <v>0</v>
      </c>
      <c r="W9" s="257"/>
      <c r="X9" s="257">
        <v>30</v>
      </c>
      <c r="Y9" s="195">
        <v>0</v>
      </c>
      <c r="Z9" s="257"/>
      <c r="AA9" s="257">
        <v>7</v>
      </c>
      <c r="AB9" s="195">
        <v>0</v>
      </c>
      <c r="AC9" s="257"/>
      <c r="AD9" s="257">
        <v>0</v>
      </c>
      <c r="AE9" s="258">
        <v>0</v>
      </c>
      <c r="AF9" s="257"/>
      <c r="AG9" s="257">
        <v>0</v>
      </c>
      <c r="AH9" s="259">
        <v>0</v>
      </c>
      <c r="AJ9" s="195"/>
      <c r="AK9" s="196"/>
      <c r="AL9" s="196"/>
      <c r="AM9" s="196"/>
      <c r="AN9" s="196"/>
      <c r="AO9" s="196"/>
      <c r="AP9" s="196"/>
      <c r="AQ9" s="196"/>
      <c r="AR9" s="196"/>
      <c r="AS9" s="263"/>
      <c r="AT9" s="263"/>
      <c r="AU9" s="195"/>
      <c r="AV9" s="195"/>
    </row>
    <row r="10" spans="1:49" s="197" customFormat="1" ht="16.5" customHeight="1">
      <c r="A10" s="256" t="s">
        <v>17</v>
      </c>
      <c r="B10" s="256"/>
      <c r="C10" s="257">
        <f t="shared" si="0"/>
        <v>1</v>
      </c>
      <c r="D10" s="257">
        <v>0</v>
      </c>
      <c r="E10" s="264"/>
      <c r="F10" s="257">
        <v>0</v>
      </c>
      <c r="G10" s="195">
        <v>0</v>
      </c>
      <c r="H10" s="257"/>
      <c r="I10" s="257">
        <v>0</v>
      </c>
      <c r="J10" s="195">
        <v>0</v>
      </c>
      <c r="K10" s="257"/>
      <c r="L10" s="257">
        <v>0</v>
      </c>
      <c r="M10" s="195">
        <v>0</v>
      </c>
      <c r="N10" s="257"/>
      <c r="O10" s="257">
        <v>0</v>
      </c>
      <c r="P10" s="195">
        <v>0</v>
      </c>
      <c r="Q10" s="257"/>
      <c r="R10" s="257">
        <v>0</v>
      </c>
      <c r="S10" s="195">
        <v>0</v>
      </c>
      <c r="T10" s="257"/>
      <c r="U10" s="257">
        <v>0</v>
      </c>
      <c r="V10" s="195">
        <v>0</v>
      </c>
      <c r="W10" s="257"/>
      <c r="X10" s="257">
        <v>1</v>
      </c>
      <c r="Y10" s="195">
        <v>0</v>
      </c>
      <c r="Z10" s="257"/>
      <c r="AA10" s="257">
        <v>0</v>
      </c>
      <c r="AB10" s="195">
        <v>0</v>
      </c>
      <c r="AC10" s="257"/>
      <c r="AD10" s="257">
        <v>0</v>
      </c>
      <c r="AE10" s="258">
        <v>0</v>
      </c>
      <c r="AF10" s="257"/>
      <c r="AG10" s="257">
        <v>0</v>
      </c>
      <c r="AH10" s="259">
        <v>0</v>
      </c>
      <c r="AJ10" s="195"/>
      <c r="AL10" s="196"/>
      <c r="AM10" s="196"/>
      <c r="AN10" s="196"/>
      <c r="AO10" s="196"/>
      <c r="AP10" s="196"/>
      <c r="AQ10" s="196"/>
      <c r="AR10" s="196"/>
      <c r="AU10" s="195"/>
      <c r="AV10" s="195"/>
    </row>
    <row r="11" spans="1:49" s="197" customFormat="1" ht="16.5" customHeight="1">
      <c r="A11" s="256" t="s">
        <v>18</v>
      </c>
      <c r="B11" s="256"/>
      <c r="C11" s="257">
        <f t="shared" si="0"/>
        <v>16</v>
      </c>
      <c r="D11" s="257">
        <v>0</v>
      </c>
      <c r="E11" s="257">
        <v>0</v>
      </c>
      <c r="F11" s="257">
        <v>0</v>
      </c>
      <c r="G11" s="257">
        <v>0</v>
      </c>
      <c r="H11" s="257">
        <v>0</v>
      </c>
      <c r="I11" s="257">
        <v>0</v>
      </c>
      <c r="J11" s="257">
        <v>0</v>
      </c>
      <c r="K11" s="257">
        <v>0</v>
      </c>
      <c r="L11" s="257">
        <v>0</v>
      </c>
      <c r="M11" s="257">
        <v>0</v>
      </c>
      <c r="N11" s="257">
        <v>0</v>
      </c>
      <c r="O11" s="257">
        <v>6</v>
      </c>
      <c r="P11" s="257">
        <v>0</v>
      </c>
      <c r="Q11" s="257">
        <v>0</v>
      </c>
      <c r="R11" s="257">
        <v>2</v>
      </c>
      <c r="S11" s="257">
        <v>0</v>
      </c>
      <c r="T11" s="257">
        <v>0</v>
      </c>
      <c r="U11" s="257">
        <v>3</v>
      </c>
      <c r="V11" s="257">
        <v>0</v>
      </c>
      <c r="W11" s="257">
        <v>0</v>
      </c>
      <c r="X11" s="257">
        <v>1</v>
      </c>
      <c r="Y11" s="257">
        <v>0</v>
      </c>
      <c r="Z11" s="257">
        <v>0</v>
      </c>
      <c r="AA11" s="257">
        <v>3</v>
      </c>
      <c r="AB11" s="257">
        <v>0</v>
      </c>
      <c r="AC11" s="257">
        <v>0</v>
      </c>
      <c r="AD11" s="257">
        <v>0</v>
      </c>
      <c r="AE11" s="257">
        <v>0</v>
      </c>
      <c r="AF11" s="257">
        <v>0</v>
      </c>
      <c r="AG11" s="257">
        <v>1</v>
      </c>
      <c r="AH11" s="257">
        <v>0</v>
      </c>
      <c r="AJ11" s="195"/>
      <c r="AK11" s="196"/>
      <c r="AL11" s="196"/>
      <c r="AM11" s="196"/>
      <c r="AN11" s="196"/>
      <c r="AO11" s="196"/>
      <c r="AP11" s="196"/>
      <c r="AQ11" s="196"/>
      <c r="AT11" s="263"/>
    </row>
    <row r="12" spans="1:49" ht="11.25" customHeight="1">
      <c r="A12" s="308" t="s">
        <v>19</v>
      </c>
      <c r="B12" s="308"/>
      <c r="C12" s="257">
        <f t="shared" si="0"/>
        <v>486</v>
      </c>
      <c r="D12" s="220">
        <f t="shared" ref="D12:D31" si="1">G12+J12+M12+P12+S12+V12+Y12+AB12+AE12+AH12</f>
        <v>99.794238683127574</v>
      </c>
      <c r="E12" s="220"/>
      <c r="F12" s="220">
        <v>1</v>
      </c>
      <c r="G12" s="299">
        <f t="shared" ref="G12:G31" si="2">F12/C12*100</f>
        <v>0.20576131687242799</v>
      </c>
      <c r="H12" s="220"/>
      <c r="I12" s="220">
        <v>40</v>
      </c>
      <c r="J12" s="299">
        <f t="shared" ref="J12:J31" si="3">I12/C12*100</f>
        <v>8.2304526748971192</v>
      </c>
      <c r="K12" s="220"/>
      <c r="L12" s="220">
        <v>98</v>
      </c>
      <c r="M12" s="299">
        <f t="shared" ref="M12:M31" si="4">L12/C12*100</f>
        <v>20.164609053497941</v>
      </c>
      <c r="N12" s="220"/>
      <c r="O12" s="220">
        <v>121</v>
      </c>
      <c r="P12" s="299">
        <f t="shared" ref="P12:P31" si="5">O12/C12*100</f>
        <v>24.897119341563787</v>
      </c>
      <c r="Q12" s="220"/>
      <c r="R12" s="220">
        <v>133</v>
      </c>
      <c r="S12" s="299">
        <f t="shared" ref="S12:S31" si="6">R12/C12*100</f>
        <v>27.36625514403292</v>
      </c>
      <c r="T12" s="220"/>
      <c r="U12" s="220">
        <v>70</v>
      </c>
      <c r="V12" s="299">
        <f t="shared" ref="V12:V31" si="7">U12/C12*100</f>
        <v>14.403292181069959</v>
      </c>
      <c r="W12" s="220"/>
      <c r="X12" s="220">
        <v>20</v>
      </c>
      <c r="Y12" s="299">
        <f t="shared" ref="Y12:Y31" si="8">X12/C12*100</f>
        <v>4.1152263374485596</v>
      </c>
      <c r="Z12" s="220"/>
      <c r="AA12" s="220">
        <v>1</v>
      </c>
      <c r="AB12" s="299">
        <f t="shared" ref="AB12:AB31" si="9">AA12/C12*100</f>
        <v>0.20576131687242799</v>
      </c>
      <c r="AC12" s="220"/>
      <c r="AD12" s="220">
        <v>1</v>
      </c>
      <c r="AE12" s="309">
        <v>0</v>
      </c>
      <c r="AF12" s="220"/>
      <c r="AG12" s="310">
        <v>1</v>
      </c>
      <c r="AH12" s="296">
        <f t="shared" ref="AH12:AH31" si="10">AG12/C12*100</f>
        <v>0.20576131687242799</v>
      </c>
      <c r="AJ12" s="197"/>
      <c r="AK12" s="196"/>
      <c r="AL12" s="196"/>
      <c r="AM12" s="196"/>
      <c r="AN12" s="196"/>
      <c r="AO12" s="196"/>
      <c r="AP12" s="196"/>
      <c r="AQ12" s="196"/>
      <c r="AR12" s="196"/>
      <c r="AS12" s="197"/>
      <c r="AT12" s="197"/>
      <c r="AU12" s="198"/>
      <c r="AV12" s="198"/>
    </row>
    <row r="13" spans="1:49" ht="11.25" customHeight="1">
      <c r="A13" s="308" t="s">
        <v>20</v>
      </c>
      <c r="B13" s="308"/>
      <c r="C13" s="257">
        <f t="shared" si="0"/>
        <v>840</v>
      </c>
      <c r="D13" s="220">
        <f t="shared" si="1"/>
        <v>100</v>
      </c>
      <c r="E13" s="220"/>
      <c r="F13" s="220">
        <v>2</v>
      </c>
      <c r="G13" s="299">
        <f t="shared" si="2"/>
        <v>0.23809523809523811</v>
      </c>
      <c r="H13" s="220"/>
      <c r="I13" s="220">
        <v>70</v>
      </c>
      <c r="J13" s="299">
        <f t="shared" si="3"/>
        <v>8.3333333333333321</v>
      </c>
      <c r="K13" s="220"/>
      <c r="L13" s="220">
        <v>114</v>
      </c>
      <c r="M13" s="299">
        <f t="shared" si="4"/>
        <v>13.571428571428571</v>
      </c>
      <c r="N13" s="220"/>
      <c r="O13" s="220">
        <v>198</v>
      </c>
      <c r="P13" s="299">
        <f t="shared" si="5"/>
        <v>23.571428571428569</v>
      </c>
      <c r="Q13" s="220"/>
      <c r="R13" s="220">
        <v>240</v>
      </c>
      <c r="S13" s="299">
        <f t="shared" si="6"/>
        <v>28.571428571428569</v>
      </c>
      <c r="T13" s="220"/>
      <c r="U13" s="220">
        <v>156</v>
      </c>
      <c r="V13" s="299">
        <f t="shared" si="7"/>
        <v>18.571428571428573</v>
      </c>
      <c r="W13" s="220"/>
      <c r="X13" s="220">
        <v>54</v>
      </c>
      <c r="Y13" s="299">
        <f t="shared" si="8"/>
        <v>6.4285714285714279</v>
      </c>
      <c r="Z13" s="220"/>
      <c r="AA13" s="220">
        <v>3</v>
      </c>
      <c r="AB13" s="299">
        <f t="shared" si="9"/>
        <v>0.35714285714285715</v>
      </c>
      <c r="AC13" s="220"/>
      <c r="AD13" s="220">
        <v>0</v>
      </c>
      <c r="AE13" s="309">
        <v>0</v>
      </c>
      <c r="AF13" s="220"/>
      <c r="AG13" s="310">
        <v>3</v>
      </c>
      <c r="AH13" s="296">
        <f t="shared" si="10"/>
        <v>0.35714285714285715</v>
      </c>
      <c r="AL13" s="199"/>
      <c r="AM13" s="200"/>
      <c r="AN13" s="199"/>
      <c r="AO13" s="199"/>
      <c r="AP13" s="199"/>
      <c r="AQ13" s="199"/>
      <c r="AR13" s="199"/>
      <c r="AS13" s="198"/>
      <c r="AT13" s="198"/>
      <c r="AU13" s="198"/>
      <c r="AV13" s="198"/>
    </row>
    <row r="14" spans="1:49" ht="11.25" customHeight="1">
      <c r="A14" s="308" t="s">
        <v>21</v>
      </c>
      <c r="B14" s="308"/>
      <c r="C14" s="257">
        <f t="shared" si="0"/>
        <v>1963</v>
      </c>
      <c r="D14" s="220">
        <f t="shared" si="1"/>
        <v>100</v>
      </c>
      <c r="E14" s="220"/>
      <c r="F14" s="220">
        <v>3</v>
      </c>
      <c r="G14" s="299">
        <f t="shared" si="2"/>
        <v>0.15282730514518594</v>
      </c>
      <c r="H14" s="220"/>
      <c r="I14" s="220">
        <v>197</v>
      </c>
      <c r="J14" s="299">
        <f t="shared" si="3"/>
        <v>10.035659704533877</v>
      </c>
      <c r="K14" s="220"/>
      <c r="L14" s="220">
        <v>328</v>
      </c>
      <c r="M14" s="299">
        <f t="shared" si="4"/>
        <v>16.709118695873663</v>
      </c>
      <c r="N14" s="220"/>
      <c r="O14" s="220">
        <v>571</v>
      </c>
      <c r="P14" s="299">
        <f t="shared" si="5"/>
        <v>29.088130412633724</v>
      </c>
      <c r="Q14" s="220"/>
      <c r="R14" s="220">
        <v>510</v>
      </c>
      <c r="S14" s="299">
        <f t="shared" si="6"/>
        <v>25.980641874681609</v>
      </c>
      <c r="T14" s="220"/>
      <c r="U14" s="220">
        <v>276</v>
      </c>
      <c r="V14" s="299">
        <f t="shared" si="7"/>
        <v>14.060112073357105</v>
      </c>
      <c r="W14" s="220"/>
      <c r="X14" s="220">
        <v>75</v>
      </c>
      <c r="Y14" s="299">
        <f t="shared" si="8"/>
        <v>3.8206826286296485</v>
      </c>
      <c r="Z14" s="220"/>
      <c r="AA14" s="220">
        <v>3</v>
      </c>
      <c r="AB14" s="299">
        <f t="shared" si="9"/>
        <v>0.15282730514518594</v>
      </c>
      <c r="AC14" s="220"/>
      <c r="AD14" s="220">
        <v>0</v>
      </c>
      <c r="AE14" s="309">
        <v>0</v>
      </c>
      <c r="AF14" s="220"/>
      <c r="AG14" s="310"/>
      <c r="AH14" s="296">
        <f t="shared" si="10"/>
        <v>0</v>
      </c>
      <c r="AK14" s="199"/>
      <c r="AL14" s="199"/>
      <c r="AM14" s="199"/>
      <c r="AN14" s="199"/>
      <c r="AO14" s="199"/>
      <c r="AP14" s="199"/>
      <c r="AQ14" s="199"/>
      <c r="AR14" s="199"/>
      <c r="AS14" s="198"/>
      <c r="AT14" s="198"/>
      <c r="AU14" s="198"/>
      <c r="AV14" s="198"/>
    </row>
    <row r="15" spans="1:49" ht="11.25" customHeight="1">
      <c r="A15" s="308" t="s">
        <v>22</v>
      </c>
      <c r="B15" s="308"/>
      <c r="C15" s="257">
        <f t="shared" si="0"/>
        <v>944</v>
      </c>
      <c r="D15" s="220">
        <f t="shared" si="1"/>
        <v>100</v>
      </c>
      <c r="E15" s="220"/>
      <c r="F15" s="220">
        <v>0</v>
      </c>
      <c r="G15" s="299">
        <f t="shared" si="2"/>
        <v>0</v>
      </c>
      <c r="H15" s="220"/>
      <c r="I15" s="220">
        <v>95</v>
      </c>
      <c r="J15" s="299">
        <f t="shared" si="3"/>
        <v>10.063559322033898</v>
      </c>
      <c r="K15" s="220"/>
      <c r="L15" s="220">
        <v>143</v>
      </c>
      <c r="M15" s="299">
        <f t="shared" si="4"/>
        <v>15.148305084745765</v>
      </c>
      <c r="N15" s="220"/>
      <c r="O15" s="220">
        <v>288</v>
      </c>
      <c r="P15" s="299">
        <f t="shared" si="5"/>
        <v>30.508474576271187</v>
      </c>
      <c r="Q15" s="220"/>
      <c r="R15" s="220">
        <v>211</v>
      </c>
      <c r="S15" s="299">
        <f t="shared" si="6"/>
        <v>22.351694915254235</v>
      </c>
      <c r="T15" s="220"/>
      <c r="U15" s="220">
        <v>156</v>
      </c>
      <c r="V15" s="299">
        <f t="shared" si="7"/>
        <v>16.525423728813561</v>
      </c>
      <c r="W15" s="220"/>
      <c r="X15" s="220">
        <v>45</v>
      </c>
      <c r="Y15" s="299">
        <f t="shared" si="8"/>
        <v>4.7669491525423728</v>
      </c>
      <c r="Z15" s="220"/>
      <c r="AA15" s="220">
        <v>6</v>
      </c>
      <c r="AB15" s="299">
        <f t="shared" si="9"/>
        <v>0.63559322033898313</v>
      </c>
      <c r="AC15" s="220"/>
      <c r="AD15" s="220">
        <v>0</v>
      </c>
      <c r="AE15" s="309">
        <v>0</v>
      </c>
      <c r="AF15" s="220"/>
      <c r="AG15" s="310"/>
      <c r="AH15" s="296">
        <f t="shared" si="10"/>
        <v>0</v>
      </c>
      <c r="AK15" s="199"/>
      <c r="AL15" s="199"/>
      <c r="AM15" s="199"/>
      <c r="AN15" s="199"/>
      <c r="AO15" s="199"/>
      <c r="AP15" s="199"/>
      <c r="AQ15" s="199"/>
      <c r="AR15" s="199"/>
      <c r="AS15" s="198"/>
      <c r="AT15" s="198"/>
      <c r="AU15" s="198"/>
      <c r="AV15" s="198"/>
    </row>
    <row r="16" spans="1:49" ht="11.25" customHeight="1">
      <c r="A16" s="308" t="s">
        <v>23</v>
      </c>
      <c r="B16" s="308"/>
      <c r="C16" s="257">
        <f t="shared" si="0"/>
        <v>321</v>
      </c>
      <c r="D16" s="220">
        <f t="shared" si="1"/>
        <v>99.999999999999986</v>
      </c>
      <c r="E16" s="220"/>
      <c r="F16" s="220">
        <v>0</v>
      </c>
      <c r="G16" s="299">
        <f t="shared" si="2"/>
        <v>0</v>
      </c>
      <c r="H16" s="220"/>
      <c r="I16" s="220">
        <v>42</v>
      </c>
      <c r="J16" s="299">
        <f t="shared" si="3"/>
        <v>13.084112149532709</v>
      </c>
      <c r="K16" s="220"/>
      <c r="L16" s="220">
        <v>72</v>
      </c>
      <c r="M16" s="299">
        <f t="shared" si="4"/>
        <v>22.429906542056074</v>
      </c>
      <c r="N16" s="220"/>
      <c r="O16" s="220">
        <v>106</v>
      </c>
      <c r="P16" s="299">
        <f t="shared" si="5"/>
        <v>33.021806853582554</v>
      </c>
      <c r="Q16" s="220"/>
      <c r="R16" s="220">
        <v>48</v>
      </c>
      <c r="S16" s="299">
        <f t="shared" si="6"/>
        <v>14.953271028037381</v>
      </c>
      <c r="T16" s="220"/>
      <c r="U16" s="220">
        <v>45</v>
      </c>
      <c r="V16" s="299">
        <f t="shared" si="7"/>
        <v>14.018691588785046</v>
      </c>
      <c r="W16" s="220"/>
      <c r="X16" s="220">
        <v>8</v>
      </c>
      <c r="Y16" s="299">
        <f t="shared" si="8"/>
        <v>2.4922118380062304</v>
      </c>
      <c r="Z16" s="220"/>
      <c r="AA16" s="220">
        <v>0</v>
      </c>
      <c r="AB16" s="299">
        <f t="shared" si="9"/>
        <v>0</v>
      </c>
      <c r="AC16" s="220"/>
      <c r="AD16" s="220">
        <v>0</v>
      </c>
      <c r="AE16" s="309">
        <v>0</v>
      </c>
      <c r="AF16" s="220"/>
      <c r="AG16" s="310"/>
      <c r="AH16" s="296">
        <f t="shared" si="10"/>
        <v>0</v>
      </c>
      <c r="AK16" s="199"/>
      <c r="AL16" s="199"/>
      <c r="AM16" s="199"/>
      <c r="AN16" s="199"/>
      <c r="AO16" s="199"/>
      <c r="AP16" s="199"/>
      <c r="AQ16" s="199"/>
      <c r="AR16" s="198"/>
      <c r="AS16" s="198"/>
      <c r="AT16" s="198"/>
      <c r="AU16" s="198"/>
      <c r="AV16" s="198"/>
    </row>
    <row r="17" spans="1:49" ht="11.25" customHeight="1">
      <c r="A17" s="308" t="s">
        <v>24</v>
      </c>
      <c r="B17" s="308"/>
      <c r="C17" s="257">
        <f t="shared" si="0"/>
        <v>2234</v>
      </c>
      <c r="D17" s="220">
        <f t="shared" si="1"/>
        <v>100</v>
      </c>
      <c r="E17" s="220"/>
      <c r="F17" s="220">
        <v>2</v>
      </c>
      <c r="G17" s="299">
        <f t="shared" si="2"/>
        <v>8.9525514771709933E-2</v>
      </c>
      <c r="H17" s="220"/>
      <c r="I17" s="220">
        <v>212</v>
      </c>
      <c r="J17" s="299">
        <f t="shared" si="3"/>
        <v>9.4897045658012527</v>
      </c>
      <c r="K17" s="220"/>
      <c r="L17" s="220">
        <v>379</v>
      </c>
      <c r="M17" s="299">
        <f t="shared" si="4"/>
        <v>16.965085049239033</v>
      </c>
      <c r="N17" s="220"/>
      <c r="O17" s="220">
        <v>699</v>
      </c>
      <c r="P17" s="299">
        <f t="shared" si="5"/>
        <v>31.289167412712622</v>
      </c>
      <c r="Q17" s="220"/>
      <c r="R17" s="220">
        <v>508</v>
      </c>
      <c r="S17" s="299">
        <f t="shared" si="6"/>
        <v>22.739480752014323</v>
      </c>
      <c r="T17" s="220"/>
      <c r="U17" s="220">
        <v>340</v>
      </c>
      <c r="V17" s="299">
        <f t="shared" si="7"/>
        <v>15.219337511190689</v>
      </c>
      <c r="W17" s="220"/>
      <c r="X17" s="220">
        <v>86</v>
      </c>
      <c r="Y17" s="299">
        <f t="shared" si="8"/>
        <v>3.8495971351835272</v>
      </c>
      <c r="Z17" s="220"/>
      <c r="AA17" s="220">
        <v>8</v>
      </c>
      <c r="AB17" s="299">
        <f t="shared" si="9"/>
        <v>0.35810205908683973</v>
      </c>
      <c r="AC17" s="220"/>
      <c r="AD17" s="220">
        <v>0</v>
      </c>
      <c r="AE17" s="309">
        <v>0</v>
      </c>
      <c r="AF17" s="220"/>
      <c r="AG17" s="310"/>
      <c r="AH17" s="296">
        <f t="shared" si="10"/>
        <v>0</v>
      </c>
      <c r="AK17" s="199"/>
      <c r="AL17" s="199"/>
      <c r="AM17" s="199"/>
      <c r="AN17" s="199"/>
      <c r="AO17" s="199"/>
      <c r="AP17" s="199"/>
      <c r="AQ17" s="199"/>
      <c r="AR17" s="199"/>
      <c r="AS17" s="198"/>
      <c r="AT17" s="198"/>
      <c r="AU17" s="198"/>
      <c r="AV17" s="198"/>
    </row>
    <row r="18" spans="1:49" ht="11.25" customHeight="1">
      <c r="A18" s="308" t="s">
        <v>25</v>
      </c>
      <c r="B18" s="308"/>
      <c r="C18" s="257">
        <f t="shared" si="0"/>
        <v>2687</v>
      </c>
      <c r="D18" s="220">
        <f t="shared" si="1"/>
        <v>100</v>
      </c>
      <c r="E18" s="220"/>
      <c r="F18" s="220">
        <v>3</v>
      </c>
      <c r="G18" s="299">
        <f t="shared" si="2"/>
        <v>0.11164867882396724</v>
      </c>
      <c r="H18" s="220"/>
      <c r="I18" s="220">
        <v>411</v>
      </c>
      <c r="J18" s="299">
        <f t="shared" si="3"/>
        <v>15.295868998883513</v>
      </c>
      <c r="K18" s="220"/>
      <c r="L18" s="220">
        <v>560</v>
      </c>
      <c r="M18" s="299">
        <f t="shared" si="4"/>
        <v>20.841086713807218</v>
      </c>
      <c r="N18" s="220"/>
      <c r="O18" s="220">
        <v>795</v>
      </c>
      <c r="P18" s="299">
        <f t="shared" si="5"/>
        <v>29.586899888351319</v>
      </c>
      <c r="Q18" s="220"/>
      <c r="R18" s="220">
        <v>531</v>
      </c>
      <c r="S18" s="299">
        <f t="shared" si="6"/>
        <v>19.761816151842204</v>
      </c>
      <c r="T18" s="220"/>
      <c r="U18" s="220">
        <v>295</v>
      </c>
      <c r="V18" s="299">
        <f t="shared" si="7"/>
        <v>10.978786751023446</v>
      </c>
      <c r="W18" s="220"/>
      <c r="X18" s="220">
        <v>86</v>
      </c>
      <c r="Y18" s="299">
        <f t="shared" si="8"/>
        <v>3.2005954596203945</v>
      </c>
      <c r="Z18" s="220"/>
      <c r="AA18" s="220">
        <v>5</v>
      </c>
      <c r="AB18" s="299">
        <f t="shared" si="9"/>
        <v>0.18608113137327875</v>
      </c>
      <c r="AC18" s="220"/>
      <c r="AD18" s="220">
        <v>0</v>
      </c>
      <c r="AE18" s="309">
        <v>0</v>
      </c>
      <c r="AF18" s="220"/>
      <c r="AG18" s="310">
        <v>1</v>
      </c>
      <c r="AH18" s="296">
        <f t="shared" si="10"/>
        <v>3.7216226274655755E-2</v>
      </c>
      <c r="AK18" s="199"/>
      <c r="AL18" s="199"/>
      <c r="AM18" s="199"/>
      <c r="AN18" s="199"/>
      <c r="AO18" s="199"/>
      <c r="AP18" s="199"/>
      <c r="AQ18" s="199"/>
      <c r="AR18" s="199"/>
      <c r="AS18" s="198"/>
      <c r="AT18" s="198"/>
      <c r="AU18" s="198"/>
      <c r="AV18" s="198"/>
    </row>
    <row r="19" spans="1:49" ht="11.25" customHeight="1">
      <c r="A19" s="308" t="s">
        <v>26</v>
      </c>
      <c r="B19" s="308"/>
      <c r="C19" s="257">
        <f t="shared" si="0"/>
        <v>758</v>
      </c>
      <c r="D19" s="220">
        <f t="shared" si="1"/>
        <v>100</v>
      </c>
      <c r="E19" s="220"/>
      <c r="F19" s="220">
        <v>2</v>
      </c>
      <c r="G19" s="299">
        <f t="shared" si="2"/>
        <v>0.26385224274406333</v>
      </c>
      <c r="H19" s="220"/>
      <c r="I19" s="220">
        <v>56</v>
      </c>
      <c r="J19" s="299">
        <f t="shared" si="3"/>
        <v>7.3878627968337733</v>
      </c>
      <c r="K19" s="220"/>
      <c r="L19" s="220">
        <v>123</v>
      </c>
      <c r="M19" s="299">
        <f t="shared" si="4"/>
        <v>16.226912928759894</v>
      </c>
      <c r="N19" s="220"/>
      <c r="O19" s="220">
        <v>214</v>
      </c>
      <c r="P19" s="299">
        <f t="shared" si="5"/>
        <v>28.232189973614773</v>
      </c>
      <c r="Q19" s="220"/>
      <c r="R19" s="220">
        <v>196</v>
      </c>
      <c r="S19" s="299">
        <f t="shared" si="6"/>
        <v>25.857519788918204</v>
      </c>
      <c r="T19" s="220"/>
      <c r="U19" s="220">
        <v>119</v>
      </c>
      <c r="V19" s="299">
        <f t="shared" si="7"/>
        <v>15.699208443271766</v>
      </c>
      <c r="W19" s="220"/>
      <c r="X19" s="220">
        <v>45</v>
      </c>
      <c r="Y19" s="299">
        <f t="shared" si="8"/>
        <v>5.9366754617414248</v>
      </c>
      <c r="Z19" s="220"/>
      <c r="AA19" s="220">
        <v>2</v>
      </c>
      <c r="AB19" s="299">
        <f t="shared" si="9"/>
        <v>0.26385224274406333</v>
      </c>
      <c r="AC19" s="220"/>
      <c r="AD19" s="220">
        <v>0</v>
      </c>
      <c r="AE19" s="309">
        <v>0</v>
      </c>
      <c r="AF19" s="220"/>
      <c r="AG19" s="310">
        <v>1</v>
      </c>
      <c r="AH19" s="296">
        <f t="shared" si="10"/>
        <v>0.13192612137203166</v>
      </c>
      <c r="AK19" s="199"/>
      <c r="AL19" s="199"/>
      <c r="AM19" s="199"/>
      <c r="AN19" s="199"/>
      <c r="AO19" s="199"/>
      <c r="AP19" s="199"/>
      <c r="AQ19" s="199"/>
      <c r="AR19" s="198"/>
      <c r="AS19" s="198"/>
      <c r="AT19" s="198"/>
      <c r="AU19" s="198"/>
      <c r="AV19" s="198"/>
    </row>
    <row r="20" spans="1:49" ht="11.25" customHeight="1">
      <c r="A20" s="308" t="s">
        <v>27</v>
      </c>
      <c r="B20" s="308"/>
      <c r="C20" s="257">
        <f t="shared" si="0"/>
        <v>6844</v>
      </c>
      <c r="D20" s="220">
        <f t="shared" si="1"/>
        <v>99.970777323202796</v>
      </c>
      <c r="E20" s="220"/>
      <c r="F20" s="220">
        <v>26</v>
      </c>
      <c r="G20" s="299">
        <f t="shared" si="2"/>
        <v>0.37989479836353007</v>
      </c>
      <c r="H20" s="220"/>
      <c r="I20" s="220">
        <v>705</v>
      </c>
      <c r="J20" s="299">
        <f t="shared" si="3"/>
        <v>10.300993571011105</v>
      </c>
      <c r="K20" s="220"/>
      <c r="L20" s="220">
        <v>1216</v>
      </c>
      <c r="M20" s="297">
        <f t="shared" si="4"/>
        <v>17.767387492694333</v>
      </c>
      <c r="N20" s="297"/>
      <c r="O20" s="220">
        <v>1943</v>
      </c>
      <c r="P20" s="297">
        <f t="shared" si="5"/>
        <v>28.389830508474578</v>
      </c>
      <c r="Q20" s="297"/>
      <c r="R20" s="220">
        <v>1532</v>
      </c>
      <c r="S20" s="297">
        <f t="shared" si="6"/>
        <v>22.384570426651081</v>
      </c>
      <c r="T20" s="297"/>
      <c r="U20" s="220">
        <v>1112</v>
      </c>
      <c r="V20" s="297">
        <f t="shared" si="7"/>
        <v>16.247808299240209</v>
      </c>
      <c r="W20" s="297"/>
      <c r="X20" s="220">
        <v>284</v>
      </c>
      <c r="Y20" s="297">
        <f t="shared" si="8"/>
        <v>4.1496201052016364</v>
      </c>
      <c r="Z20" s="297"/>
      <c r="AA20" s="220">
        <v>24</v>
      </c>
      <c r="AB20" s="297">
        <f t="shared" si="9"/>
        <v>0.35067212156633548</v>
      </c>
      <c r="AC20" s="297"/>
      <c r="AD20" s="220">
        <v>2</v>
      </c>
      <c r="AE20" s="297">
        <v>0</v>
      </c>
      <c r="AF20" s="297"/>
      <c r="AG20" s="310"/>
      <c r="AH20" s="296">
        <f t="shared" si="10"/>
        <v>0</v>
      </c>
      <c r="AK20" s="199"/>
      <c r="AL20" s="199"/>
      <c r="AM20" s="199"/>
      <c r="AN20" s="199"/>
      <c r="AO20" s="199"/>
      <c r="AP20" s="199"/>
      <c r="AQ20" s="199"/>
      <c r="AR20" s="199"/>
      <c r="AS20" s="198"/>
      <c r="AT20" s="201"/>
      <c r="AU20" s="198"/>
      <c r="AV20" s="198"/>
    </row>
    <row r="21" spans="1:49" ht="11.25" customHeight="1">
      <c r="A21" s="308" t="s">
        <v>28</v>
      </c>
      <c r="B21" s="308"/>
      <c r="C21" s="257">
        <f t="shared" si="0"/>
        <v>1160</v>
      </c>
      <c r="D21" s="220">
        <f t="shared" si="1"/>
        <v>99.913793103448256</v>
      </c>
      <c r="E21" s="220"/>
      <c r="F21" s="220">
        <v>4</v>
      </c>
      <c r="G21" s="299">
        <f t="shared" si="2"/>
        <v>0.34482758620689657</v>
      </c>
      <c r="H21" s="220"/>
      <c r="I21" s="220">
        <v>94</v>
      </c>
      <c r="J21" s="299">
        <f t="shared" si="3"/>
        <v>8.1034482758620676</v>
      </c>
      <c r="K21" s="220"/>
      <c r="L21" s="220">
        <v>163</v>
      </c>
      <c r="M21" s="297">
        <f t="shared" si="4"/>
        <v>14.051724137931036</v>
      </c>
      <c r="N21" s="297"/>
      <c r="O21" s="220">
        <v>350</v>
      </c>
      <c r="P21" s="297">
        <f t="shared" si="5"/>
        <v>30.172413793103448</v>
      </c>
      <c r="Q21" s="297"/>
      <c r="R21" s="220">
        <v>312</v>
      </c>
      <c r="S21" s="297">
        <f t="shared" si="6"/>
        <v>26.896551724137929</v>
      </c>
      <c r="T21" s="297"/>
      <c r="U21" s="220">
        <v>186</v>
      </c>
      <c r="V21" s="297">
        <f t="shared" si="7"/>
        <v>16.034482758620687</v>
      </c>
      <c r="W21" s="297"/>
      <c r="X21" s="220">
        <v>44</v>
      </c>
      <c r="Y21" s="297">
        <f t="shared" si="8"/>
        <v>3.7931034482758621</v>
      </c>
      <c r="Z21" s="297"/>
      <c r="AA21" s="220">
        <v>5</v>
      </c>
      <c r="AB21" s="297">
        <f t="shared" si="9"/>
        <v>0.43103448275862066</v>
      </c>
      <c r="AC21" s="297"/>
      <c r="AD21" s="220">
        <v>1</v>
      </c>
      <c r="AE21" s="297">
        <v>0</v>
      </c>
      <c r="AF21" s="297"/>
      <c r="AG21" s="310">
        <v>1</v>
      </c>
      <c r="AH21" s="296">
        <f t="shared" si="10"/>
        <v>8.6206896551724144E-2</v>
      </c>
      <c r="AI21" s="311"/>
      <c r="AK21" s="199"/>
      <c r="AL21" s="199"/>
      <c r="AM21" s="199"/>
      <c r="AN21" s="199"/>
      <c r="AO21" s="199"/>
      <c r="AP21" s="199"/>
      <c r="AQ21" s="199"/>
      <c r="AR21" s="199"/>
      <c r="AS21" s="198"/>
      <c r="AT21" s="198"/>
      <c r="AU21" s="198"/>
      <c r="AV21" s="198"/>
    </row>
    <row r="22" spans="1:49" ht="11.25" customHeight="1">
      <c r="A22" s="308" t="s">
        <v>29</v>
      </c>
      <c r="B22" s="308"/>
      <c r="C22" s="257">
        <f t="shared" si="0"/>
        <v>426</v>
      </c>
      <c r="D22" s="220">
        <f t="shared" si="1"/>
        <v>100</v>
      </c>
      <c r="E22" s="220"/>
      <c r="F22" s="220">
        <v>3</v>
      </c>
      <c r="G22" s="299">
        <f t="shared" si="2"/>
        <v>0.70422535211267612</v>
      </c>
      <c r="H22" s="220"/>
      <c r="I22" s="220">
        <v>62</v>
      </c>
      <c r="J22" s="299">
        <f t="shared" si="3"/>
        <v>14.553990610328638</v>
      </c>
      <c r="K22" s="220"/>
      <c r="L22" s="220">
        <v>99</v>
      </c>
      <c r="M22" s="297">
        <f t="shared" si="4"/>
        <v>23.239436619718308</v>
      </c>
      <c r="N22" s="297"/>
      <c r="O22" s="220">
        <v>117</v>
      </c>
      <c r="P22" s="297">
        <f t="shared" si="5"/>
        <v>27.464788732394368</v>
      </c>
      <c r="Q22" s="297"/>
      <c r="R22" s="220">
        <v>83</v>
      </c>
      <c r="S22" s="297">
        <f t="shared" si="6"/>
        <v>19.483568075117372</v>
      </c>
      <c r="T22" s="297"/>
      <c r="U22" s="220">
        <v>49</v>
      </c>
      <c r="V22" s="297">
        <f t="shared" si="7"/>
        <v>11.502347417840376</v>
      </c>
      <c r="W22" s="297"/>
      <c r="X22" s="220">
        <v>13</v>
      </c>
      <c r="Y22" s="297">
        <f t="shared" si="8"/>
        <v>3.051643192488263</v>
      </c>
      <c r="Z22" s="297"/>
      <c r="AA22" s="220">
        <v>0</v>
      </c>
      <c r="AB22" s="297">
        <f t="shared" si="9"/>
        <v>0</v>
      </c>
      <c r="AC22" s="297"/>
      <c r="AD22" s="220">
        <v>0</v>
      </c>
      <c r="AE22" s="297">
        <v>0</v>
      </c>
      <c r="AF22" s="297"/>
      <c r="AG22" s="310"/>
      <c r="AH22" s="296">
        <f t="shared" si="10"/>
        <v>0</v>
      </c>
      <c r="AI22" s="299"/>
      <c r="AK22" s="199"/>
      <c r="AL22" s="199"/>
      <c r="AM22" s="199"/>
      <c r="AN22" s="199"/>
      <c r="AO22" s="199"/>
      <c r="AP22" s="199"/>
      <c r="AQ22" s="199"/>
      <c r="AR22" s="199"/>
      <c r="AS22" s="198"/>
      <c r="AT22" s="198"/>
      <c r="AU22" s="198"/>
      <c r="AV22" s="198"/>
    </row>
    <row r="23" spans="1:49" ht="11.25" customHeight="1">
      <c r="A23" s="308" t="s">
        <v>30</v>
      </c>
      <c r="B23" s="308"/>
      <c r="C23" s="257">
        <f t="shared" si="0"/>
        <v>14166</v>
      </c>
      <c r="D23" s="220">
        <f t="shared" si="1"/>
        <v>104.98588168855005</v>
      </c>
      <c r="E23" s="220"/>
      <c r="F23" s="220">
        <v>28</v>
      </c>
      <c r="G23" s="299">
        <f t="shared" si="2"/>
        <v>0.19765636029930819</v>
      </c>
      <c r="H23" s="220"/>
      <c r="I23" s="220">
        <v>1144</v>
      </c>
      <c r="J23" s="299">
        <f t="shared" si="3"/>
        <v>8.0756741493717357</v>
      </c>
      <c r="K23" s="220"/>
      <c r="L23" s="220">
        <v>2214</v>
      </c>
      <c r="M23" s="297">
        <f t="shared" si="4"/>
        <v>15.628970775095299</v>
      </c>
      <c r="N23" s="297"/>
      <c r="O23" s="220">
        <v>4074</v>
      </c>
      <c r="P23" s="297">
        <f t="shared" si="5"/>
        <v>28.759000423549342</v>
      </c>
      <c r="Q23" s="297"/>
      <c r="R23" s="220">
        <v>3404</v>
      </c>
      <c r="S23" s="297">
        <f t="shared" si="6"/>
        <v>24.029366087815898</v>
      </c>
      <c r="T23" s="297"/>
      <c r="U23" s="220">
        <v>2479</v>
      </c>
      <c r="V23" s="297">
        <f t="shared" si="7"/>
        <v>17.499647042213752</v>
      </c>
      <c r="W23" s="297"/>
      <c r="X23" s="220">
        <v>738</v>
      </c>
      <c r="Y23" s="297">
        <f t="shared" si="8"/>
        <v>5.2096569250317666</v>
      </c>
      <c r="Z23" s="297"/>
      <c r="AA23" s="220">
        <v>78</v>
      </c>
      <c r="AB23" s="297">
        <f t="shared" si="9"/>
        <v>0.55061414654807284</v>
      </c>
      <c r="AC23" s="297"/>
      <c r="AD23" s="220">
        <v>2</v>
      </c>
      <c r="AE23" s="297">
        <v>5</v>
      </c>
      <c r="AF23" s="297"/>
      <c r="AG23" s="310">
        <v>5</v>
      </c>
      <c r="AH23" s="296">
        <f t="shared" si="10"/>
        <v>3.5295778624876463E-2</v>
      </c>
      <c r="AI23" s="299"/>
      <c r="AK23" s="199"/>
      <c r="AL23" s="199"/>
      <c r="AM23" s="199"/>
      <c r="AN23" s="199"/>
      <c r="AO23" s="199"/>
      <c r="AP23" s="199"/>
      <c r="AQ23" s="199"/>
      <c r="AR23" s="199"/>
      <c r="AS23" s="198"/>
      <c r="AT23" s="198"/>
      <c r="AU23" s="198"/>
      <c r="AV23" s="198"/>
    </row>
    <row r="24" spans="1:49" ht="11.25" customHeight="1">
      <c r="A24" s="308" t="s">
        <v>31</v>
      </c>
      <c r="B24" s="308"/>
      <c r="C24" s="257">
        <f t="shared" si="0"/>
        <v>742</v>
      </c>
      <c r="D24" s="220">
        <f t="shared" si="1"/>
        <v>100</v>
      </c>
      <c r="E24" s="220"/>
      <c r="F24" s="220">
        <v>3</v>
      </c>
      <c r="G24" s="299">
        <f t="shared" si="2"/>
        <v>0.40431266846361186</v>
      </c>
      <c r="H24" s="220"/>
      <c r="I24" s="220">
        <v>118</v>
      </c>
      <c r="J24" s="299">
        <f t="shared" si="3"/>
        <v>15.902964959568733</v>
      </c>
      <c r="K24" s="220"/>
      <c r="L24" s="220">
        <v>161</v>
      </c>
      <c r="M24" s="297">
        <f t="shared" si="4"/>
        <v>21.69811320754717</v>
      </c>
      <c r="N24" s="297"/>
      <c r="O24" s="220">
        <v>225</v>
      </c>
      <c r="P24" s="297">
        <f t="shared" si="5"/>
        <v>30.323450134770891</v>
      </c>
      <c r="Q24" s="297"/>
      <c r="R24" s="220">
        <v>135</v>
      </c>
      <c r="S24" s="297">
        <f t="shared" si="6"/>
        <v>18.194070080862534</v>
      </c>
      <c r="T24" s="297"/>
      <c r="U24" s="220">
        <v>79</v>
      </c>
      <c r="V24" s="297">
        <f t="shared" si="7"/>
        <v>10.646900269541778</v>
      </c>
      <c r="W24" s="297"/>
      <c r="X24" s="220">
        <v>18</v>
      </c>
      <c r="Y24" s="297">
        <f t="shared" si="8"/>
        <v>2.4258760107816713</v>
      </c>
      <c r="Z24" s="297"/>
      <c r="AA24" s="220">
        <v>2</v>
      </c>
      <c r="AB24" s="297">
        <f t="shared" si="9"/>
        <v>0.26954177897574128</v>
      </c>
      <c r="AC24" s="297"/>
      <c r="AD24" s="220">
        <v>0</v>
      </c>
      <c r="AE24" s="297">
        <v>0</v>
      </c>
      <c r="AF24" s="297"/>
      <c r="AG24" s="310">
        <v>1</v>
      </c>
      <c r="AH24" s="296">
        <f t="shared" si="10"/>
        <v>0.13477088948787064</v>
      </c>
      <c r="AI24" s="299"/>
      <c r="AK24" s="199"/>
      <c r="AL24" s="199"/>
      <c r="AM24" s="199"/>
      <c r="AN24" s="199"/>
      <c r="AO24" s="199"/>
      <c r="AP24" s="199"/>
      <c r="AQ24" s="199"/>
      <c r="AR24" s="199"/>
      <c r="AS24" s="198"/>
      <c r="AT24" s="198"/>
      <c r="AU24" s="198"/>
      <c r="AV24" s="198"/>
    </row>
    <row r="25" spans="1:49" ht="11.25" customHeight="1">
      <c r="A25" s="308" t="s">
        <v>32</v>
      </c>
      <c r="B25" s="308"/>
      <c r="C25" s="257">
        <f t="shared" si="0"/>
        <v>444</v>
      </c>
      <c r="D25" s="220">
        <f t="shared" si="1"/>
        <v>100</v>
      </c>
      <c r="E25" s="220"/>
      <c r="F25" s="220">
        <v>2</v>
      </c>
      <c r="G25" s="299">
        <f t="shared" si="2"/>
        <v>0.45045045045045046</v>
      </c>
      <c r="H25" s="220"/>
      <c r="I25" s="220">
        <v>65</v>
      </c>
      <c r="J25" s="299">
        <f t="shared" si="3"/>
        <v>14.63963963963964</v>
      </c>
      <c r="K25" s="220"/>
      <c r="L25" s="220">
        <v>95</v>
      </c>
      <c r="M25" s="297">
        <f t="shared" si="4"/>
        <v>21.396396396396398</v>
      </c>
      <c r="N25" s="297"/>
      <c r="O25" s="220">
        <v>147</v>
      </c>
      <c r="P25" s="297">
        <f t="shared" si="5"/>
        <v>33.108108108108105</v>
      </c>
      <c r="Q25" s="297"/>
      <c r="R25" s="220">
        <v>82</v>
      </c>
      <c r="S25" s="297">
        <f t="shared" si="6"/>
        <v>18.468468468468469</v>
      </c>
      <c r="T25" s="297"/>
      <c r="U25" s="220">
        <v>41</v>
      </c>
      <c r="V25" s="297">
        <f t="shared" si="7"/>
        <v>9.2342342342342345</v>
      </c>
      <c r="W25" s="297"/>
      <c r="X25" s="220">
        <v>12</v>
      </c>
      <c r="Y25" s="297">
        <f t="shared" si="8"/>
        <v>2.7027027027027026</v>
      </c>
      <c r="Z25" s="297"/>
      <c r="AA25" s="220">
        <v>0</v>
      </c>
      <c r="AB25" s="297">
        <f t="shared" si="9"/>
        <v>0</v>
      </c>
      <c r="AC25" s="297"/>
      <c r="AD25" s="220">
        <v>0</v>
      </c>
      <c r="AE25" s="297">
        <v>0</v>
      </c>
      <c r="AF25" s="297"/>
      <c r="AG25" s="310">
        <v>0</v>
      </c>
      <c r="AH25" s="296">
        <f t="shared" si="10"/>
        <v>0</v>
      </c>
      <c r="AI25" s="299"/>
      <c r="AK25" s="199"/>
      <c r="AL25" s="199"/>
      <c r="AM25" s="199"/>
      <c r="AN25" s="199"/>
      <c r="AO25" s="199"/>
      <c r="AP25" s="199"/>
      <c r="AQ25" s="199"/>
      <c r="AR25" s="199"/>
      <c r="AS25" s="198"/>
      <c r="AT25" s="201"/>
      <c r="AU25" s="198"/>
      <c r="AV25" s="198"/>
    </row>
    <row r="26" spans="1:49" ht="11.25" customHeight="1">
      <c r="A26" s="308" t="s">
        <v>33</v>
      </c>
      <c r="B26" s="308"/>
      <c r="C26" s="257">
        <f t="shared" si="0"/>
        <v>917</v>
      </c>
      <c r="D26" s="220">
        <f t="shared" si="1"/>
        <v>99.890948745910578</v>
      </c>
      <c r="E26" s="220"/>
      <c r="F26" s="220">
        <v>4</v>
      </c>
      <c r="G26" s="299">
        <f t="shared" si="2"/>
        <v>0.43620501635768816</v>
      </c>
      <c r="H26" s="220"/>
      <c r="I26" s="220">
        <v>110</v>
      </c>
      <c r="J26" s="299">
        <f t="shared" si="3"/>
        <v>11.995637949836423</v>
      </c>
      <c r="K26" s="220"/>
      <c r="L26" s="220">
        <v>161</v>
      </c>
      <c r="M26" s="297">
        <f t="shared" si="4"/>
        <v>17.557251908396946</v>
      </c>
      <c r="N26" s="297"/>
      <c r="O26" s="220">
        <v>268</v>
      </c>
      <c r="P26" s="297">
        <f t="shared" si="5"/>
        <v>29.225736095965104</v>
      </c>
      <c r="Q26" s="297"/>
      <c r="R26" s="220">
        <v>225</v>
      </c>
      <c r="S26" s="297">
        <f t="shared" si="6"/>
        <v>24.536532170119958</v>
      </c>
      <c r="T26" s="297"/>
      <c r="U26" s="220">
        <v>120</v>
      </c>
      <c r="V26" s="297">
        <f t="shared" si="7"/>
        <v>13.086150490730644</v>
      </c>
      <c r="W26" s="297"/>
      <c r="X26" s="220">
        <v>28</v>
      </c>
      <c r="Y26" s="297">
        <f t="shared" si="8"/>
        <v>3.0534351145038165</v>
      </c>
      <c r="Z26" s="297"/>
      <c r="AA26" s="220">
        <v>0</v>
      </c>
      <c r="AB26" s="297">
        <f t="shared" si="9"/>
        <v>0</v>
      </c>
      <c r="AC26" s="297"/>
      <c r="AD26" s="220">
        <v>1</v>
      </c>
      <c r="AE26" s="297">
        <v>0</v>
      </c>
      <c r="AF26" s="297"/>
      <c r="AG26" s="310">
        <v>0</v>
      </c>
      <c r="AH26" s="296">
        <f t="shared" si="10"/>
        <v>0</v>
      </c>
      <c r="AI26" s="299"/>
      <c r="AK26" s="199"/>
      <c r="AL26" s="199"/>
      <c r="AM26" s="199"/>
      <c r="AN26" s="199"/>
      <c r="AO26" s="199"/>
      <c r="AP26" s="199"/>
      <c r="AQ26" s="199"/>
      <c r="AR26" s="199"/>
      <c r="AS26" s="198"/>
      <c r="AT26" s="198"/>
      <c r="AU26" s="198"/>
      <c r="AV26" s="198"/>
    </row>
    <row r="27" spans="1:49" ht="11.25" customHeight="1">
      <c r="A27" s="308" t="s">
        <v>34</v>
      </c>
      <c r="B27" s="308"/>
      <c r="C27" s="257">
        <f t="shared" si="0"/>
        <v>556</v>
      </c>
      <c r="D27" s="220">
        <f t="shared" si="1"/>
        <v>100</v>
      </c>
      <c r="E27" s="220"/>
      <c r="F27" s="220">
        <v>1</v>
      </c>
      <c r="G27" s="299">
        <f t="shared" si="2"/>
        <v>0.17985611510791369</v>
      </c>
      <c r="H27" s="220"/>
      <c r="I27" s="220">
        <v>76</v>
      </c>
      <c r="J27" s="299">
        <f t="shared" si="3"/>
        <v>13.669064748201439</v>
      </c>
      <c r="K27" s="220"/>
      <c r="L27" s="220">
        <v>115</v>
      </c>
      <c r="M27" s="297">
        <f t="shared" si="4"/>
        <v>20.68345323741007</v>
      </c>
      <c r="N27" s="297"/>
      <c r="O27" s="220">
        <v>147</v>
      </c>
      <c r="P27" s="297">
        <f t="shared" si="5"/>
        <v>26.438848920863311</v>
      </c>
      <c r="Q27" s="297"/>
      <c r="R27" s="220">
        <v>113</v>
      </c>
      <c r="S27" s="297">
        <f t="shared" si="6"/>
        <v>20.323741007194247</v>
      </c>
      <c r="T27" s="297"/>
      <c r="U27" s="220">
        <v>82</v>
      </c>
      <c r="V27" s="297">
        <f t="shared" si="7"/>
        <v>14.748201438848922</v>
      </c>
      <c r="W27" s="297"/>
      <c r="X27" s="220">
        <v>18</v>
      </c>
      <c r="Y27" s="297">
        <f t="shared" si="8"/>
        <v>3.2374100719424459</v>
      </c>
      <c r="Z27" s="297"/>
      <c r="AA27" s="220">
        <v>4</v>
      </c>
      <c r="AB27" s="297">
        <f t="shared" si="9"/>
        <v>0.71942446043165476</v>
      </c>
      <c r="AC27" s="297"/>
      <c r="AD27" s="220">
        <v>0</v>
      </c>
      <c r="AE27" s="297">
        <v>0</v>
      </c>
      <c r="AF27" s="297"/>
      <c r="AG27" s="310">
        <v>0</v>
      </c>
      <c r="AH27" s="296">
        <f t="shared" si="10"/>
        <v>0</v>
      </c>
      <c r="AI27" s="299"/>
      <c r="AK27" s="199"/>
      <c r="AL27" s="199"/>
      <c r="AM27" s="199"/>
      <c r="AN27" s="199"/>
      <c r="AO27" s="199"/>
      <c r="AP27" s="199"/>
      <c r="AQ27" s="199"/>
      <c r="AR27" s="198"/>
      <c r="AS27" s="198"/>
      <c r="AT27" s="198"/>
      <c r="AU27" s="198"/>
      <c r="AV27" s="198"/>
      <c r="AW27" s="198"/>
    </row>
    <row r="28" spans="1:49" ht="11.25" customHeight="1">
      <c r="A28" s="308" t="s">
        <v>35</v>
      </c>
      <c r="B28" s="308"/>
      <c r="C28" s="257">
        <f t="shared" si="0"/>
        <v>2295</v>
      </c>
      <c r="D28" s="220">
        <f t="shared" si="1"/>
        <v>99.869281045751634</v>
      </c>
      <c r="E28" s="220"/>
      <c r="F28" s="220">
        <v>4</v>
      </c>
      <c r="G28" s="299">
        <f t="shared" si="2"/>
        <v>0.17429193899782133</v>
      </c>
      <c r="H28" s="220"/>
      <c r="I28" s="220">
        <v>235</v>
      </c>
      <c r="J28" s="299">
        <f t="shared" si="3"/>
        <v>10.239651416122005</v>
      </c>
      <c r="K28" s="220"/>
      <c r="L28" s="220">
        <v>373</v>
      </c>
      <c r="M28" s="297">
        <f t="shared" si="4"/>
        <v>16.252723311546841</v>
      </c>
      <c r="N28" s="297"/>
      <c r="O28" s="220">
        <v>643</v>
      </c>
      <c r="P28" s="297">
        <f t="shared" si="5"/>
        <v>28.017429193899783</v>
      </c>
      <c r="Q28" s="297"/>
      <c r="R28" s="220">
        <v>538</v>
      </c>
      <c r="S28" s="297">
        <f t="shared" si="6"/>
        <v>23.442265795206971</v>
      </c>
      <c r="T28" s="297"/>
      <c r="U28" s="220">
        <v>400</v>
      </c>
      <c r="V28" s="297">
        <f t="shared" si="7"/>
        <v>17.429193899782135</v>
      </c>
      <c r="W28" s="297"/>
      <c r="X28" s="220">
        <v>93</v>
      </c>
      <c r="Y28" s="297">
        <f t="shared" si="8"/>
        <v>4.0522875816993462</v>
      </c>
      <c r="Z28" s="297"/>
      <c r="AA28" s="220">
        <v>5</v>
      </c>
      <c r="AB28" s="297">
        <f t="shared" si="9"/>
        <v>0.2178649237472767</v>
      </c>
      <c r="AC28" s="297"/>
      <c r="AD28" s="220">
        <v>3</v>
      </c>
      <c r="AE28" s="297">
        <v>0</v>
      </c>
      <c r="AF28" s="297"/>
      <c r="AG28" s="310">
        <v>1</v>
      </c>
      <c r="AH28" s="296">
        <f t="shared" si="10"/>
        <v>4.3572984749455333E-2</v>
      </c>
      <c r="AI28" s="299"/>
      <c r="AP28" s="198"/>
      <c r="AQ28" s="198"/>
      <c r="AR28" s="198"/>
      <c r="AS28" s="198"/>
      <c r="AT28" s="198"/>
      <c r="AU28" s="198"/>
      <c r="AV28" s="198"/>
      <c r="AW28" s="198"/>
    </row>
    <row r="29" spans="1:49" ht="11.25" customHeight="1">
      <c r="A29" s="308" t="s">
        <v>36</v>
      </c>
      <c r="B29" s="308"/>
      <c r="C29" s="257">
        <f t="shared" si="0"/>
        <v>763</v>
      </c>
      <c r="D29" s="220">
        <f t="shared" si="1"/>
        <v>100.00000000000001</v>
      </c>
      <c r="E29" s="220"/>
      <c r="F29" s="220">
        <v>2</v>
      </c>
      <c r="G29" s="299">
        <f t="shared" si="2"/>
        <v>0.26212319790301442</v>
      </c>
      <c r="H29" s="220"/>
      <c r="I29" s="220">
        <v>78</v>
      </c>
      <c r="J29" s="299">
        <f t="shared" si="3"/>
        <v>10.222804718217562</v>
      </c>
      <c r="K29" s="220"/>
      <c r="L29" s="220">
        <v>109</v>
      </c>
      <c r="M29" s="297">
        <f t="shared" si="4"/>
        <v>14.285714285714285</v>
      </c>
      <c r="N29" s="297"/>
      <c r="O29" s="220">
        <v>237</v>
      </c>
      <c r="P29" s="297">
        <f t="shared" si="5"/>
        <v>31.061598951507207</v>
      </c>
      <c r="Q29" s="297"/>
      <c r="R29" s="220">
        <v>196</v>
      </c>
      <c r="S29" s="297">
        <f t="shared" si="6"/>
        <v>25.688073394495415</v>
      </c>
      <c r="T29" s="297"/>
      <c r="U29" s="220">
        <v>105</v>
      </c>
      <c r="V29" s="297">
        <f t="shared" si="7"/>
        <v>13.761467889908257</v>
      </c>
      <c r="W29" s="297"/>
      <c r="X29" s="220">
        <v>33</v>
      </c>
      <c r="Y29" s="297">
        <f t="shared" si="8"/>
        <v>4.3250327653997385</v>
      </c>
      <c r="Z29" s="297"/>
      <c r="AA29" s="220">
        <v>3</v>
      </c>
      <c r="AB29" s="297">
        <f t="shared" si="9"/>
        <v>0.39318479685452157</v>
      </c>
      <c r="AC29" s="297"/>
      <c r="AD29" s="220">
        <v>0</v>
      </c>
      <c r="AE29" s="297">
        <v>0</v>
      </c>
      <c r="AF29" s="297"/>
      <c r="AG29" s="310">
        <v>0</v>
      </c>
      <c r="AH29" s="296">
        <f t="shared" si="10"/>
        <v>0</v>
      </c>
      <c r="AI29" s="299"/>
      <c r="AJ29" s="299"/>
      <c r="AK29" s="299"/>
      <c r="AL29" s="299"/>
      <c r="AM29" s="299"/>
      <c r="AN29" s="299"/>
      <c r="AO29" s="299"/>
      <c r="AP29" s="198"/>
      <c r="AQ29" s="198"/>
      <c r="AR29" s="198"/>
      <c r="AS29" s="198"/>
      <c r="AT29" s="198"/>
      <c r="AU29" s="198"/>
      <c r="AV29" s="198"/>
      <c r="AW29" s="198"/>
    </row>
    <row r="30" spans="1:49" ht="11.25" customHeight="1">
      <c r="A30" s="308" t="s">
        <v>37</v>
      </c>
      <c r="B30" s="308"/>
      <c r="C30" s="257">
        <f t="shared" si="0"/>
        <v>763</v>
      </c>
      <c r="D30" s="220">
        <f t="shared" si="1"/>
        <v>99.999999999999986</v>
      </c>
      <c r="E30" s="220"/>
      <c r="F30" s="220">
        <v>6</v>
      </c>
      <c r="G30" s="299">
        <f t="shared" si="2"/>
        <v>0.78636959370904314</v>
      </c>
      <c r="H30" s="220"/>
      <c r="I30" s="220">
        <v>129</v>
      </c>
      <c r="J30" s="299">
        <f t="shared" si="3"/>
        <v>16.90694626474443</v>
      </c>
      <c r="K30" s="220"/>
      <c r="L30" s="220">
        <v>171</v>
      </c>
      <c r="M30" s="297">
        <f t="shared" si="4"/>
        <v>22.411533420707734</v>
      </c>
      <c r="N30" s="297"/>
      <c r="O30" s="220">
        <v>221</v>
      </c>
      <c r="P30" s="297">
        <f t="shared" si="5"/>
        <v>28.964613368283093</v>
      </c>
      <c r="Q30" s="297"/>
      <c r="R30" s="220">
        <v>131</v>
      </c>
      <c r="S30" s="297">
        <f t="shared" si="6"/>
        <v>17.169069462647442</v>
      </c>
      <c r="T30" s="297"/>
      <c r="U30" s="220">
        <v>79</v>
      </c>
      <c r="V30" s="297">
        <f t="shared" si="7"/>
        <v>10.35386631716907</v>
      </c>
      <c r="W30" s="297"/>
      <c r="X30" s="220">
        <v>26</v>
      </c>
      <c r="Y30" s="297">
        <f t="shared" si="8"/>
        <v>3.4076015727391877</v>
      </c>
      <c r="Z30" s="297"/>
      <c r="AA30" s="220">
        <v>0</v>
      </c>
      <c r="AB30" s="297">
        <f t="shared" si="9"/>
        <v>0</v>
      </c>
      <c r="AC30" s="297"/>
      <c r="AD30" s="220">
        <v>0</v>
      </c>
      <c r="AE30" s="297">
        <v>0</v>
      </c>
      <c r="AF30" s="297"/>
      <c r="AG30" s="312">
        <v>0</v>
      </c>
      <c r="AH30" s="297">
        <f t="shared" si="10"/>
        <v>0</v>
      </c>
      <c r="AI30" s="299"/>
      <c r="AJ30" s="299"/>
      <c r="AK30" s="299"/>
      <c r="AL30" s="299"/>
      <c r="AM30" s="299"/>
      <c r="AN30" s="299"/>
      <c r="AO30" s="299"/>
      <c r="AP30" s="198"/>
      <c r="AQ30" s="198"/>
      <c r="AR30" s="198"/>
      <c r="AS30" s="198"/>
      <c r="AT30" s="198"/>
      <c r="AU30" s="198"/>
      <c r="AV30" s="198"/>
      <c r="AW30" s="198"/>
    </row>
    <row r="31" spans="1:49" ht="11.25" customHeight="1">
      <c r="A31" s="288" t="s">
        <v>38</v>
      </c>
      <c r="B31" s="288"/>
      <c r="C31" s="289">
        <f t="shared" si="0"/>
        <v>6</v>
      </c>
      <c r="D31" s="288">
        <f t="shared" si="1"/>
        <v>99.999999999999986</v>
      </c>
      <c r="E31" s="288"/>
      <c r="F31" s="302">
        <v>0</v>
      </c>
      <c r="G31" s="288">
        <f t="shared" si="2"/>
        <v>0</v>
      </c>
      <c r="H31" s="288"/>
      <c r="I31" s="302">
        <v>3</v>
      </c>
      <c r="J31" s="300">
        <f t="shared" si="3"/>
        <v>50</v>
      </c>
      <c r="K31" s="288"/>
      <c r="L31" s="302">
        <v>0</v>
      </c>
      <c r="M31" s="298">
        <f t="shared" si="4"/>
        <v>0</v>
      </c>
      <c r="N31" s="298"/>
      <c r="O31" s="302">
        <v>1</v>
      </c>
      <c r="P31" s="298">
        <f t="shared" si="5"/>
        <v>16.666666666666664</v>
      </c>
      <c r="Q31" s="298"/>
      <c r="R31" s="302">
        <v>0</v>
      </c>
      <c r="S31" s="298">
        <f t="shared" si="6"/>
        <v>0</v>
      </c>
      <c r="T31" s="298"/>
      <c r="U31" s="302">
        <v>2</v>
      </c>
      <c r="V31" s="298">
        <f t="shared" si="7"/>
        <v>33.333333333333329</v>
      </c>
      <c r="W31" s="298"/>
      <c r="X31" s="302">
        <v>0</v>
      </c>
      <c r="Y31" s="298">
        <f t="shared" si="8"/>
        <v>0</v>
      </c>
      <c r="Z31" s="298"/>
      <c r="AA31" s="302">
        <v>0</v>
      </c>
      <c r="AB31" s="298">
        <f t="shared" si="9"/>
        <v>0</v>
      </c>
      <c r="AC31" s="298">
        <v>0</v>
      </c>
      <c r="AD31" s="302">
        <v>0</v>
      </c>
      <c r="AE31" s="297">
        <v>0</v>
      </c>
      <c r="AF31" s="298"/>
      <c r="AG31" s="313">
        <v>0</v>
      </c>
      <c r="AH31" s="298">
        <f t="shared" si="10"/>
        <v>0</v>
      </c>
      <c r="AI31" s="299"/>
      <c r="AJ31" s="299"/>
      <c r="AK31" s="299"/>
      <c r="AL31" s="299"/>
      <c r="AM31" s="299"/>
      <c r="AN31" s="299"/>
      <c r="AO31" s="299"/>
      <c r="AP31" s="198"/>
      <c r="AQ31" s="198"/>
      <c r="AR31" s="198"/>
      <c r="AS31" s="198"/>
      <c r="AT31" s="198"/>
      <c r="AU31" s="198"/>
      <c r="AV31" s="198"/>
      <c r="AW31" s="198"/>
    </row>
    <row r="32" spans="1:49" ht="9" customHeight="1">
      <c r="AI32" s="299"/>
      <c r="AJ32" s="299"/>
      <c r="AK32" s="299"/>
      <c r="AL32" s="299"/>
      <c r="AM32" s="299"/>
      <c r="AN32" s="299"/>
      <c r="AO32" s="299"/>
      <c r="AP32" s="198"/>
      <c r="AQ32" s="198"/>
      <c r="AR32" s="198"/>
      <c r="AS32" s="198"/>
      <c r="AT32" s="198"/>
      <c r="AU32" s="198"/>
      <c r="AV32" s="198"/>
      <c r="AW32" s="198"/>
    </row>
    <row r="33" spans="1:49" ht="13.15" customHeight="1">
      <c r="A33" s="584" t="s">
        <v>128</v>
      </c>
      <c r="B33" s="584"/>
      <c r="C33" s="584"/>
      <c r="D33" s="584"/>
      <c r="E33" s="584"/>
      <c r="F33" s="584"/>
      <c r="G33" s="584"/>
      <c r="H33" s="584"/>
      <c r="I33" s="584"/>
      <c r="J33" s="584"/>
      <c r="K33" s="584"/>
      <c r="L33" s="584"/>
      <c r="M33" s="584"/>
      <c r="N33" s="584"/>
      <c r="O33" s="584"/>
      <c r="P33" s="584"/>
      <c r="Q33" s="584"/>
      <c r="R33" s="584"/>
      <c r="S33" s="584"/>
      <c r="T33" s="584"/>
      <c r="U33" s="584"/>
      <c r="V33" s="584"/>
      <c r="W33" s="314"/>
      <c r="Z33" s="314"/>
      <c r="AC33" s="314"/>
      <c r="AF33" s="314"/>
      <c r="AI33" s="299"/>
      <c r="AJ33" s="299"/>
      <c r="AK33" s="299"/>
      <c r="AL33" s="299"/>
      <c r="AM33" s="299"/>
      <c r="AN33" s="299"/>
      <c r="AO33" s="299"/>
      <c r="AP33" s="198"/>
      <c r="AQ33" s="198"/>
      <c r="AR33" s="198"/>
      <c r="AS33" s="198"/>
      <c r="AT33" s="198"/>
      <c r="AU33" s="198"/>
      <c r="AV33" s="198"/>
      <c r="AW33" s="198"/>
    </row>
    <row r="34" spans="1:49">
      <c r="AI34" s="299"/>
      <c r="AJ34" s="299"/>
      <c r="AK34" s="299"/>
      <c r="AL34" s="299"/>
      <c r="AM34" s="299"/>
      <c r="AN34" s="299"/>
      <c r="AO34" s="299"/>
    </row>
    <row r="35" spans="1:49">
      <c r="C35" s="316"/>
      <c r="AI35" s="299"/>
      <c r="AJ35" s="299"/>
      <c r="AK35" s="299"/>
      <c r="AL35" s="299"/>
      <c r="AM35" s="299"/>
      <c r="AN35" s="299"/>
      <c r="AO35" s="299"/>
      <c r="AP35" s="198"/>
      <c r="AQ35" s="198"/>
      <c r="AR35" s="198"/>
      <c r="AS35" s="198"/>
      <c r="AT35" s="198"/>
      <c r="AU35" s="198"/>
      <c r="AV35" s="198"/>
      <c r="AW35" s="198"/>
    </row>
    <row r="36" spans="1:49">
      <c r="AI36" s="299"/>
      <c r="AJ36" s="299"/>
      <c r="AK36" s="299"/>
      <c r="AL36" s="299"/>
      <c r="AM36" s="299"/>
      <c r="AN36" s="299"/>
      <c r="AO36" s="299"/>
    </row>
    <row r="37" spans="1:49">
      <c r="AI37" s="299"/>
      <c r="AJ37" s="299"/>
      <c r="AK37" s="299"/>
      <c r="AL37" s="299"/>
      <c r="AM37" s="299"/>
      <c r="AN37" s="299"/>
      <c r="AO37" s="299"/>
    </row>
    <row r="38" spans="1:49">
      <c r="AI38" s="299"/>
      <c r="AJ38" s="299"/>
      <c r="AK38" s="299"/>
      <c r="AL38" s="299"/>
      <c r="AM38" s="299"/>
      <c r="AN38" s="299"/>
      <c r="AO38" s="299"/>
    </row>
    <row r="39" spans="1:49">
      <c r="AI39" s="299"/>
      <c r="AJ39" s="299"/>
      <c r="AK39" s="299"/>
      <c r="AL39" s="299"/>
      <c r="AM39" s="299"/>
      <c r="AN39" s="299"/>
      <c r="AO39" s="299"/>
    </row>
    <row r="40" spans="1:49">
      <c r="AI40" s="299"/>
      <c r="AJ40" s="299"/>
      <c r="AK40" s="299"/>
      <c r="AL40" s="299"/>
      <c r="AM40" s="299"/>
      <c r="AN40" s="299"/>
      <c r="AO40" s="299"/>
    </row>
    <row r="41" spans="1:49">
      <c r="AI41" s="299"/>
      <c r="AJ41" s="299"/>
      <c r="AK41" s="299"/>
      <c r="AL41" s="299"/>
      <c r="AM41" s="299"/>
      <c r="AN41" s="299"/>
      <c r="AO41" s="299"/>
      <c r="AP41" s="590"/>
    </row>
    <row r="42" spans="1:49">
      <c r="AI42" s="195"/>
      <c r="AJ42" s="195"/>
      <c r="AK42" s="195"/>
      <c r="AL42" s="195"/>
      <c r="AM42" s="195"/>
      <c r="AN42" s="195"/>
      <c r="AO42" s="195"/>
      <c r="AP42" s="590"/>
    </row>
    <row r="43" spans="1:49">
      <c r="AI43" s="299"/>
      <c r="AJ43" s="299"/>
      <c r="AK43" s="299"/>
      <c r="AL43" s="299"/>
      <c r="AM43" s="299"/>
      <c r="AN43" s="299"/>
      <c r="AO43" s="299"/>
      <c r="AP43" s="590"/>
    </row>
    <row r="44" spans="1:49">
      <c r="AI44" s="299"/>
      <c r="AJ44" s="299"/>
      <c r="AK44" s="299"/>
      <c r="AL44" s="299"/>
      <c r="AM44" s="299"/>
      <c r="AN44" s="299"/>
      <c r="AO44" s="299"/>
      <c r="AP44" s="590"/>
    </row>
    <row r="45" spans="1:49">
      <c r="AI45" s="299"/>
      <c r="AJ45" s="299"/>
      <c r="AK45" s="299"/>
      <c r="AL45" s="299"/>
      <c r="AM45" s="299"/>
      <c r="AN45" s="299"/>
      <c r="AO45" s="299"/>
      <c r="AP45" s="590"/>
    </row>
    <row r="46" spans="1:49">
      <c r="AI46" s="195"/>
      <c r="AJ46" s="195"/>
      <c r="AK46" s="195"/>
      <c r="AL46" s="195"/>
      <c r="AM46" s="195"/>
      <c r="AN46" s="195"/>
      <c r="AO46" s="195"/>
      <c r="AP46" s="590"/>
    </row>
    <row r="47" spans="1:49">
      <c r="AO47" s="303"/>
      <c r="AP47" s="590"/>
    </row>
    <row r="48" spans="1:49">
      <c r="AO48" s="303"/>
      <c r="AP48" s="590"/>
    </row>
    <row r="49" spans="41:44">
      <c r="AO49" s="303"/>
      <c r="AP49" s="590"/>
    </row>
    <row r="50" spans="41:44">
      <c r="AO50" s="303"/>
      <c r="AP50" s="590"/>
    </row>
    <row r="51" spans="41:44">
      <c r="AO51" s="303"/>
      <c r="AP51" s="590"/>
      <c r="AR51" s="311"/>
    </row>
    <row r="52" spans="41:44">
      <c r="AO52" s="303"/>
      <c r="AP52" s="590"/>
      <c r="AR52" s="311"/>
    </row>
    <row r="53" spans="41:44">
      <c r="AO53" s="303"/>
      <c r="AP53" s="590"/>
      <c r="AR53" s="311"/>
    </row>
    <row r="54" spans="41:44">
      <c r="AO54" s="303"/>
      <c r="AP54" s="590"/>
      <c r="AR54" s="311"/>
    </row>
    <row r="55" spans="41:44">
      <c r="AO55" s="303"/>
      <c r="AP55" s="590"/>
      <c r="AR55" s="311"/>
    </row>
    <row r="56" spans="41:44">
      <c r="AO56" s="303"/>
      <c r="AP56" s="590"/>
      <c r="AR56" s="311"/>
    </row>
    <row r="57" spans="41:44">
      <c r="AO57" s="303"/>
      <c r="AP57" s="590"/>
      <c r="AR57" s="311"/>
    </row>
    <row r="58" spans="41:44">
      <c r="AO58" s="303"/>
      <c r="AP58" s="590"/>
    </row>
    <row r="59" spans="41:44">
      <c r="AO59" s="303"/>
      <c r="AP59" s="590"/>
    </row>
    <row r="60" spans="41:44">
      <c r="AO60" s="303"/>
      <c r="AP60" s="590"/>
    </row>
    <row r="61" spans="41:44">
      <c r="AO61" s="303"/>
    </row>
  </sheetData>
  <mergeCells count="25">
    <mergeCell ref="AP57:AP58"/>
    <mergeCell ref="AP59:AP60"/>
    <mergeCell ref="AP41:AP42"/>
    <mergeCell ref="AP43:AP44"/>
    <mergeCell ref="AP45:AP46"/>
    <mergeCell ref="AP47:AP48"/>
    <mergeCell ref="AP53:AP54"/>
    <mergeCell ref="AP55:AP56"/>
    <mergeCell ref="AP49:AP50"/>
    <mergeCell ref="AP51:AP52"/>
    <mergeCell ref="A1:AH1"/>
    <mergeCell ref="AD4:AE4"/>
    <mergeCell ref="AG4:AH4"/>
    <mergeCell ref="C3:AH3"/>
    <mergeCell ref="L4:M4"/>
    <mergeCell ref="O4:P4"/>
    <mergeCell ref="R4:S4"/>
    <mergeCell ref="U4:V4"/>
    <mergeCell ref="X4:Y4"/>
    <mergeCell ref="AA4:AB4"/>
    <mergeCell ref="A33:V33"/>
    <mergeCell ref="C4:D4"/>
    <mergeCell ref="A3:A5"/>
    <mergeCell ref="F4:G4"/>
    <mergeCell ref="I4:J4"/>
  </mergeCells>
  <phoneticPr fontId="8" type="noConversion"/>
  <printOptions horizontalCentered="1" verticalCentered="1"/>
  <pageMargins left="0.59055118110236227" right="0.59055118110236227" top="0.59055118110236227" bottom="0.59055118110236227" header="0.31496062992125984" footer="0.31496062992125984"/>
  <pageSetup paperSize="9" fitToWidth="2" orientation="landscape" r:id="rId1"/>
  <colBreaks count="1" manualBreakCount="1">
    <brk id="17" max="33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AQ54"/>
  <sheetViews>
    <sheetView showGridLines="0" zoomScalePageLayoutView="60" workbookViewId="0">
      <selection activeCell="T1" sqref="T1"/>
    </sheetView>
  </sheetViews>
  <sheetFormatPr baseColWidth="10" defaultColWidth="11.5703125" defaultRowHeight="13.5"/>
  <cols>
    <col min="1" max="1" width="26.7109375" style="1" customWidth="1"/>
    <col min="2" max="2" width="0.7109375" style="1" customWidth="1"/>
    <col min="3" max="3" width="10.7109375" style="67" customWidth="1"/>
    <col min="4" max="4" width="10.5703125" style="67" customWidth="1"/>
    <col min="5" max="5" width="0.42578125" style="67" customWidth="1"/>
    <col min="6" max="6" width="10.28515625" style="92" customWidth="1"/>
    <col min="7" max="7" width="10.7109375" style="67" customWidth="1"/>
    <col min="8" max="8" width="0.42578125" style="67" customWidth="1"/>
    <col min="9" max="9" width="10.42578125" style="92" customWidth="1"/>
    <col min="10" max="10" width="10.5703125" style="67" customWidth="1"/>
    <col min="11" max="11" width="0.42578125" style="67" customWidth="1"/>
    <col min="12" max="12" width="10" style="92" customWidth="1"/>
    <col min="13" max="13" width="10.7109375" style="67" customWidth="1"/>
    <col min="14" max="14" width="0.42578125" style="67" customWidth="1"/>
    <col min="15" max="15" width="10.42578125" style="92" customWidth="1"/>
    <col min="16" max="16" width="11.140625" style="67" customWidth="1"/>
    <col min="17" max="17" width="0.7109375" style="67" customWidth="1"/>
    <col min="18" max="18" width="11.5703125" style="92"/>
    <col min="19" max="19" width="11.5703125" style="88"/>
    <col min="20" max="31" width="11.5703125" style="1"/>
    <col min="32" max="32" width="13.28515625" style="1" customWidth="1"/>
    <col min="33" max="16384" width="11.5703125" style="1"/>
  </cols>
  <sheetData>
    <row r="1" spans="1:27" ht="36" customHeight="1">
      <c r="A1" s="593" t="s">
        <v>143</v>
      </c>
      <c r="B1" s="593"/>
      <c r="C1" s="593"/>
      <c r="D1" s="593"/>
      <c r="E1" s="593"/>
      <c r="F1" s="593"/>
      <c r="G1" s="593"/>
      <c r="H1" s="593"/>
      <c r="I1" s="593"/>
      <c r="J1" s="593"/>
      <c r="K1" s="593"/>
      <c r="L1" s="593"/>
      <c r="M1" s="593"/>
      <c r="N1" s="593"/>
      <c r="O1" s="593"/>
      <c r="P1" s="593"/>
      <c r="Q1" s="593"/>
      <c r="R1" s="593"/>
      <c r="S1" s="593"/>
      <c r="T1" s="1" t="s">
        <v>0</v>
      </c>
    </row>
    <row r="2" spans="1:27" ht="3" customHeight="1"/>
    <row r="3" spans="1:27" ht="25.9" customHeight="1">
      <c r="A3" s="611" t="s">
        <v>10</v>
      </c>
      <c r="B3" s="282"/>
      <c r="C3" s="592" t="s">
        <v>46</v>
      </c>
      <c r="D3" s="592"/>
      <c r="E3" s="592"/>
      <c r="F3" s="592"/>
      <c r="G3" s="592"/>
      <c r="H3" s="592"/>
      <c r="I3" s="592"/>
      <c r="J3" s="592"/>
      <c r="K3" s="592"/>
      <c r="L3" s="592"/>
      <c r="M3" s="592"/>
      <c r="N3" s="592"/>
      <c r="O3" s="592"/>
      <c r="P3" s="592"/>
      <c r="Q3" s="592"/>
      <c r="R3" s="592"/>
      <c r="S3" s="592"/>
    </row>
    <row r="4" spans="1:27" ht="30.6" customHeight="1">
      <c r="A4" s="697"/>
      <c r="B4" s="120"/>
      <c r="C4" s="594" t="s">
        <v>39</v>
      </c>
      <c r="D4" s="594"/>
      <c r="E4" s="120"/>
      <c r="F4" s="594" t="s">
        <v>42</v>
      </c>
      <c r="G4" s="594"/>
      <c r="H4" s="120"/>
      <c r="I4" s="594" t="s">
        <v>43</v>
      </c>
      <c r="J4" s="594"/>
      <c r="K4" s="120"/>
      <c r="L4" s="594" t="s">
        <v>44</v>
      </c>
      <c r="M4" s="594"/>
      <c r="N4" s="120"/>
      <c r="O4" s="594" t="s">
        <v>45</v>
      </c>
      <c r="P4" s="594"/>
      <c r="Q4" s="282"/>
      <c r="R4" s="592" t="s">
        <v>38</v>
      </c>
      <c r="S4" s="592"/>
    </row>
    <row r="5" spans="1:27" ht="35.450000000000003" customHeight="1">
      <c r="A5" s="594"/>
      <c r="B5" s="277"/>
      <c r="C5" s="277" t="s">
        <v>12</v>
      </c>
      <c r="D5" s="284" t="s">
        <v>41</v>
      </c>
      <c r="E5" s="277"/>
      <c r="F5" s="222" t="s">
        <v>12</v>
      </c>
      <c r="G5" s="284" t="s">
        <v>41</v>
      </c>
      <c r="H5" s="277"/>
      <c r="I5" s="222" t="s">
        <v>12</v>
      </c>
      <c r="J5" s="284" t="s">
        <v>41</v>
      </c>
      <c r="K5" s="277"/>
      <c r="L5" s="222" t="s">
        <v>12</v>
      </c>
      <c r="M5" s="284" t="s">
        <v>41</v>
      </c>
      <c r="N5" s="277"/>
      <c r="O5" s="222" t="s">
        <v>12</v>
      </c>
      <c r="P5" s="284" t="s">
        <v>41</v>
      </c>
      <c r="Q5" s="284"/>
      <c r="R5" s="222" t="s">
        <v>12</v>
      </c>
      <c r="S5" s="325" t="s">
        <v>41</v>
      </c>
    </row>
    <row r="6" spans="1:27" ht="4.9000000000000004" customHeight="1"/>
    <row r="7" spans="1:27" s="33" customFormat="1" ht="18" customHeight="1">
      <c r="A7" s="2" t="s">
        <v>14</v>
      </c>
      <c r="C7" s="60">
        <f>+C8+C9+C10+C11</f>
        <v>39757</v>
      </c>
      <c r="D7" s="60">
        <f>G7+J7+M7+P7</f>
        <v>99.929572150816213</v>
      </c>
      <c r="E7" s="60"/>
      <c r="F7" s="91">
        <f>SUM(F8:F11)</f>
        <v>20334</v>
      </c>
      <c r="G7" s="107">
        <f>F7/C7*100</f>
        <v>51.145710189400603</v>
      </c>
      <c r="H7" s="60"/>
      <c r="I7" s="91">
        <f>SUM(I8:I11)</f>
        <v>19325</v>
      </c>
      <c r="J7" s="107">
        <f>I7/C7*100</f>
        <v>48.607792338456122</v>
      </c>
      <c r="K7" s="60"/>
      <c r="L7" s="91">
        <f>SUM(L8:L11)</f>
        <v>51</v>
      </c>
      <c r="M7" s="107">
        <f>L7/C7*100</f>
        <v>0.12827929672762028</v>
      </c>
      <c r="N7" s="60"/>
      <c r="O7" s="91">
        <f>SUM(O8:O11)</f>
        <v>19</v>
      </c>
      <c r="P7" s="107">
        <f>O7/C7*100</f>
        <v>4.779032623185854E-2</v>
      </c>
      <c r="Q7" s="107"/>
      <c r="R7" s="91">
        <f>SUM(R8:R13)</f>
        <v>28</v>
      </c>
      <c r="S7" s="107">
        <f>R7/C7*100</f>
        <v>7.0427849183791538E-2</v>
      </c>
    </row>
    <row r="8" spans="1:27" s="33" customFormat="1" ht="18" customHeight="1">
      <c r="A8" s="2" t="s">
        <v>15</v>
      </c>
      <c r="C8" s="60">
        <f>SUM(C13:C32)</f>
        <v>39315</v>
      </c>
      <c r="D8" s="60">
        <f t="shared" ref="D8:D31" si="0">G8+J8+M8+P8</f>
        <v>99.969477298740941</v>
      </c>
      <c r="E8" s="60"/>
      <c r="F8" s="91">
        <f>SUM(F13:F32)</f>
        <v>20221</v>
      </c>
      <c r="G8" s="107">
        <f t="shared" ref="G8:G31" si="1">F8/C8*100</f>
        <v>51.433295179956758</v>
      </c>
      <c r="H8" s="60"/>
      <c r="I8" s="91">
        <f>SUM(I13:I32)</f>
        <v>19012</v>
      </c>
      <c r="J8" s="107">
        <f t="shared" ref="J8:J31" si="2">I8/C8*100</f>
        <v>48.358133028106323</v>
      </c>
      <c r="K8" s="60"/>
      <c r="L8" s="91">
        <f>SUM(L13:L32)</f>
        <v>51</v>
      </c>
      <c r="M8" s="107">
        <f t="shared" ref="M8:M31" si="3">L8/C8*100</f>
        <v>0.12972148035101105</v>
      </c>
      <c r="N8" s="60"/>
      <c r="O8" s="91">
        <f>SUM(O13:O31)</f>
        <v>19</v>
      </c>
      <c r="P8" s="107">
        <f t="shared" ref="P8:P32" si="4">O8/C8*100</f>
        <v>4.8327610326847258E-2</v>
      </c>
      <c r="Q8" s="107"/>
      <c r="R8" s="91">
        <f>SUM(R13:R32)</f>
        <v>12</v>
      </c>
      <c r="S8" s="107">
        <f>R8/C8*100</f>
        <v>3.0522701259061424E-2</v>
      </c>
      <c r="T8" s="1"/>
      <c r="U8" s="1"/>
      <c r="V8" s="1"/>
    </row>
    <row r="9" spans="1:27" s="33" customFormat="1" ht="18" customHeight="1">
      <c r="A9" s="2" t="s">
        <v>16</v>
      </c>
      <c r="C9" s="60">
        <f>+F9+I9+L9+O9+R9</f>
        <v>425</v>
      </c>
      <c r="D9" s="60">
        <v>0</v>
      </c>
      <c r="E9" s="60"/>
      <c r="F9" s="91">
        <v>113</v>
      </c>
      <c r="G9" s="107">
        <v>0</v>
      </c>
      <c r="H9" s="60"/>
      <c r="I9" s="91">
        <v>310</v>
      </c>
      <c r="J9" s="107">
        <v>0</v>
      </c>
      <c r="K9" s="60"/>
      <c r="L9" s="91">
        <v>0</v>
      </c>
      <c r="M9" s="107">
        <v>0</v>
      </c>
      <c r="N9" s="60">
        <v>0</v>
      </c>
      <c r="O9" s="91">
        <v>0</v>
      </c>
      <c r="P9" s="107">
        <v>0</v>
      </c>
      <c r="Q9" s="107"/>
      <c r="R9" s="91">
        <v>2</v>
      </c>
      <c r="S9" s="107">
        <v>0</v>
      </c>
      <c r="T9" s="77"/>
      <c r="U9" s="77"/>
      <c r="V9" s="77"/>
    </row>
    <row r="10" spans="1:27" s="33" customFormat="1" ht="18" customHeight="1">
      <c r="A10" s="2" t="s">
        <v>17</v>
      </c>
      <c r="C10" s="60">
        <f>+F10+I10+L10+O10+R10</f>
        <v>1</v>
      </c>
      <c r="D10" s="60">
        <v>0</v>
      </c>
      <c r="E10" s="60"/>
      <c r="F10" s="91">
        <v>0</v>
      </c>
      <c r="G10" s="107">
        <v>0</v>
      </c>
      <c r="H10" s="60"/>
      <c r="I10" s="91">
        <v>1</v>
      </c>
      <c r="J10" s="107">
        <v>0</v>
      </c>
      <c r="K10" s="60"/>
      <c r="L10" s="91">
        <v>0</v>
      </c>
      <c r="M10" s="107">
        <v>0</v>
      </c>
      <c r="N10" s="60"/>
      <c r="O10" s="91">
        <v>0</v>
      </c>
      <c r="P10" s="107">
        <v>0</v>
      </c>
      <c r="Q10" s="107"/>
      <c r="R10" s="91">
        <v>0</v>
      </c>
      <c r="S10" s="107">
        <v>0</v>
      </c>
      <c r="Z10" s="189"/>
      <c r="AA10" s="30"/>
    </row>
    <row r="11" spans="1:27" s="33" customFormat="1" ht="18" customHeight="1">
      <c r="A11" s="2" t="s">
        <v>18</v>
      </c>
      <c r="C11" s="60">
        <f>+F11+I11+L11+O11+R11</f>
        <v>16</v>
      </c>
      <c r="D11" s="60">
        <v>0</v>
      </c>
      <c r="E11" s="60"/>
      <c r="F11" s="91">
        <v>0</v>
      </c>
      <c r="G11" s="107">
        <v>0</v>
      </c>
      <c r="H11" s="60"/>
      <c r="I11" s="91">
        <v>2</v>
      </c>
      <c r="J11" s="107">
        <v>0</v>
      </c>
      <c r="K11" s="60"/>
      <c r="L11" s="91">
        <v>0</v>
      </c>
      <c r="M11" s="107">
        <v>0</v>
      </c>
      <c r="N11" s="60"/>
      <c r="O11" s="91">
        <v>0</v>
      </c>
      <c r="P11" s="107">
        <v>0</v>
      </c>
      <c r="Q11" s="107"/>
      <c r="R11" s="91">
        <v>14</v>
      </c>
      <c r="S11" s="107">
        <v>0</v>
      </c>
      <c r="T11" s="77"/>
      <c r="Z11" s="189"/>
      <c r="AA11" s="30"/>
    </row>
    <row r="12" spans="1:27" ht="4.1500000000000004" customHeight="1">
      <c r="G12" s="88"/>
      <c r="J12" s="88"/>
      <c r="M12" s="88"/>
      <c r="P12" s="88"/>
      <c r="Q12" s="88"/>
      <c r="T12" s="77"/>
      <c r="Z12" s="189"/>
      <c r="AA12" s="3"/>
    </row>
    <row r="13" spans="1:27">
      <c r="A13" s="4" t="s">
        <v>19</v>
      </c>
      <c r="C13" s="67">
        <f>+F13+I13+L13+O13+R13</f>
        <v>486</v>
      </c>
      <c r="D13" s="67">
        <f t="shared" si="0"/>
        <v>100</v>
      </c>
      <c r="F13" s="317">
        <v>227</v>
      </c>
      <c r="G13" s="88">
        <f t="shared" si="1"/>
        <v>46.707818930041149</v>
      </c>
      <c r="I13" s="317">
        <v>258</v>
      </c>
      <c r="J13" s="88">
        <f t="shared" si="2"/>
        <v>53.086419753086425</v>
      </c>
      <c r="L13" s="322"/>
      <c r="M13" s="88">
        <f t="shared" si="3"/>
        <v>0</v>
      </c>
      <c r="O13" s="322">
        <v>1</v>
      </c>
      <c r="P13" s="88">
        <f t="shared" si="4"/>
        <v>0.20576131687242799</v>
      </c>
      <c r="Q13" s="88"/>
      <c r="R13" s="322">
        <v>0</v>
      </c>
      <c r="S13" s="88">
        <f>R13/C13*100</f>
        <v>0</v>
      </c>
      <c r="T13" s="77" t="s">
        <v>0</v>
      </c>
      <c r="Z13" s="189"/>
      <c r="AA13" s="3"/>
    </row>
    <row r="14" spans="1:27" ht="13.9" customHeight="1">
      <c r="A14" s="4" t="s">
        <v>20</v>
      </c>
      <c r="C14" s="67">
        <f t="shared" ref="C14:C32" si="5">+F14+I14+L14+O14+R14</f>
        <v>840</v>
      </c>
      <c r="D14" s="67">
        <f t="shared" si="0"/>
        <v>100</v>
      </c>
      <c r="F14" s="317">
        <v>325</v>
      </c>
      <c r="G14" s="88">
        <f t="shared" si="1"/>
        <v>38.69047619047619</v>
      </c>
      <c r="I14" s="317">
        <v>513</v>
      </c>
      <c r="J14" s="88">
        <f t="shared" si="2"/>
        <v>61.071428571428577</v>
      </c>
      <c r="L14" s="322">
        <v>2</v>
      </c>
      <c r="M14" s="88">
        <f t="shared" si="3"/>
        <v>0.23809523809523811</v>
      </c>
      <c r="O14" s="322">
        <v>0</v>
      </c>
      <c r="P14" s="88">
        <f t="shared" si="4"/>
        <v>0</v>
      </c>
      <c r="Q14" s="88"/>
      <c r="R14" s="322">
        <v>0</v>
      </c>
      <c r="S14" s="88">
        <f t="shared" ref="S14:S32" si="6">R14/C14*100</f>
        <v>0</v>
      </c>
      <c r="T14" s="77"/>
      <c r="Z14" s="189"/>
      <c r="AA14" s="3"/>
    </row>
    <row r="15" spans="1:27">
      <c r="A15" s="4" t="s">
        <v>21</v>
      </c>
      <c r="C15" s="67">
        <f t="shared" si="5"/>
        <v>1963</v>
      </c>
      <c r="D15" s="67">
        <f t="shared" si="0"/>
        <v>100</v>
      </c>
      <c r="F15" s="317">
        <v>693</v>
      </c>
      <c r="G15" s="88">
        <f t="shared" si="1"/>
        <v>35.303107488537954</v>
      </c>
      <c r="I15" s="317">
        <v>1270</v>
      </c>
      <c r="J15" s="88">
        <f t="shared" si="2"/>
        <v>64.696892511462039</v>
      </c>
      <c r="L15" s="322"/>
      <c r="M15" s="88">
        <f t="shared" si="3"/>
        <v>0</v>
      </c>
      <c r="O15" s="322">
        <v>0</v>
      </c>
      <c r="P15" s="88">
        <f t="shared" si="4"/>
        <v>0</v>
      </c>
      <c r="Q15" s="88"/>
      <c r="R15" s="322">
        <v>0</v>
      </c>
      <c r="S15" s="88">
        <f t="shared" si="6"/>
        <v>0</v>
      </c>
      <c r="T15" s="77"/>
      <c r="Z15" s="189"/>
      <c r="AA15" s="3"/>
    </row>
    <row r="16" spans="1:27">
      <c r="A16" s="4" t="s">
        <v>22</v>
      </c>
      <c r="C16" s="67">
        <f t="shared" si="5"/>
        <v>944</v>
      </c>
      <c r="D16" s="67">
        <f t="shared" si="0"/>
        <v>100</v>
      </c>
      <c r="F16" s="317">
        <v>452</v>
      </c>
      <c r="G16" s="88">
        <f t="shared" si="1"/>
        <v>47.881355932203391</v>
      </c>
      <c r="I16" s="317">
        <v>491</v>
      </c>
      <c r="J16" s="88">
        <f t="shared" si="2"/>
        <v>52.012711864406782</v>
      </c>
      <c r="L16" s="322">
        <v>1</v>
      </c>
      <c r="M16" s="88">
        <f t="shared" si="3"/>
        <v>0.1059322033898305</v>
      </c>
      <c r="O16" s="322">
        <v>0</v>
      </c>
      <c r="P16" s="88">
        <f t="shared" si="4"/>
        <v>0</v>
      </c>
      <c r="Q16" s="88"/>
      <c r="R16" s="322">
        <v>0</v>
      </c>
      <c r="S16" s="88">
        <f t="shared" si="6"/>
        <v>0</v>
      </c>
      <c r="T16" s="77"/>
      <c r="Z16" s="189"/>
      <c r="AA16" s="3"/>
    </row>
    <row r="17" spans="1:28">
      <c r="A17" s="4" t="s">
        <v>23</v>
      </c>
      <c r="C17" s="67">
        <f t="shared" si="5"/>
        <v>321</v>
      </c>
      <c r="D17" s="67">
        <f t="shared" si="0"/>
        <v>100</v>
      </c>
      <c r="F17" s="317">
        <v>219</v>
      </c>
      <c r="G17" s="88">
        <f t="shared" si="1"/>
        <v>68.224299065420553</v>
      </c>
      <c r="I17" s="317">
        <v>100</v>
      </c>
      <c r="J17" s="88">
        <f t="shared" si="2"/>
        <v>31.15264797507788</v>
      </c>
      <c r="L17" s="322"/>
      <c r="M17" s="88">
        <f t="shared" si="3"/>
        <v>0</v>
      </c>
      <c r="O17" s="322">
        <v>2</v>
      </c>
      <c r="P17" s="88">
        <f t="shared" si="4"/>
        <v>0.62305295950155759</v>
      </c>
      <c r="Q17" s="88"/>
      <c r="R17" s="322">
        <v>0</v>
      </c>
      <c r="S17" s="88">
        <f t="shared" si="6"/>
        <v>0</v>
      </c>
      <c r="T17" s="77"/>
      <c r="Z17" s="189"/>
      <c r="AA17" s="3"/>
    </row>
    <row r="18" spans="1:28">
      <c r="A18" s="4" t="s">
        <v>24</v>
      </c>
      <c r="C18" s="67">
        <f t="shared" si="5"/>
        <v>2234</v>
      </c>
      <c r="D18" s="67">
        <f t="shared" si="0"/>
        <v>99.955237242614146</v>
      </c>
      <c r="F18" s="317">
        <v>1079</v>
      </c>
      <c r="G18" s="88">
        <f t="shared" si="1"/>
        <v>48.299015219337512</v>
      </c>
      <c r="I18" s="317">
        <v>1153</v>
      </c>
      <c r="J18" s="88">
        <f t="shared" si="2"/>
        <v>51.61145926589078</v>
      </c>
      <c r="L18" s="322">
        <v>1</v>
      </c>
      <c r="M18" s="88">
        <f t="shared" si="3"/>
        <v>4.4762757385854966E-2</v>
      </c>
      <c r="O18" s="322">
        <v>0</v>
      </c>
      <c r="P18" s="88">
        <f t="shared" si="4"/>
        <v>0</v>
      </c>
      <c r="Q18" s="88"/>
      <c r="R18" s="322">
        <v>1</v>
      </c>
      <c r="S18" s="88">
        <f t="shared" si="6"/>
        <v>4.4762757385854966E-2</v>
      </c>
      <c r="T18" s="77"/>
      <c r="Y18" s="3"/>
      <c r="Z18" s="3"/>
      <c r="AA18" s="3"/>
      <c r="AB18" s="3"/>
    </row>
    <row r="19" spans="1:28">
      <c r="A19" s="4" t="s">
        <v>25</v>
      </c>
      <c r="C19" s="67">
        <f t="shared" si="5"/>
        <v>2687</v>
      </c>
      <c r="D19" s="67">
        <f t="shared" si="0"/>
        <v>100.00000000000001</v>
      </c>
      <c r="F19" s="317">
        <v>1854</v>
      </c>
      <c r="G19" s="88">
        <f t="shared" si="1"/>
        <v>68.998883513211766</v>
      </c>
      <c r="I19" s="317">
        <v>829</v>
      </c>
      <c r="J19" s="88">
        <f t="shared" si="2"/>
        <v>30.852251581689615</v>
      </c>
      <c r="L19" s="322">
        <v>2</v>
      </c>
      <c r="M19" s="88">
        <f t="shared" si="3"/>
        <v>7.4432452549311509E-2</v>
      </c>
      <c r="O19" s="322">
        <v>2</v>
      </c>
      <c r="P19" s="88">
        <f t="shared" si="4"/>
        <v>7.4432452549311509E-2</v>
      </c>
      <c r="Q19" s="88"/>
      <c r="R19" s="322">
        <v>0</v>
      </c>
      <c r="S19" s="88">
        <f t="shared" si="6"/>
        <v>0</v>
      </c>
      <c r="T19" s="77"/>
      <c r="Y19" s="3"/>
      <c r="Z19" s="3"/>
      <c r="AA19" s="3"/>
      <c r="AB19" s="3"/>
    </row>
    <row r="20" spans="1:28" ht="15" customHeight="1">
      <c r="A20" s="4" t="s">
        <v>26</v>
      </c>
      <c r="C20" s="67">
        <f t="shared" si="5"/>
        <v>758</v>
      </c>
      <c r="D20" s="67">
        <f t="shared" si="0"/>
        <v>100</v>
      </c>
      <c r="F20" s="317">
        <v>327</v>
      </c>
      <c r="G20" s="88">
        <f t="shared" si="1"/>
        <v>43.13984168865435</v>
      </c>
      <c r="I20" s="317">
        <v>430</v>
      </c>
      <c r="J20" s="88">
        <f t="shared" si="2"/>
        <v>56.728232189973617</v>
      </c>
      <c r="L20" s="322">
        <v>1</v>
      </c>
      <c r="M20" s="88">
        <f t="shared" si="3"/>
        <v>0.13192612137203166</v>
      </c>
      <c r="O20" s="322">
        <v>0</v>
      </c>
      <c r="P20" s="88">
        <f t="shared" si="4"/>
        <v>0</v>
      </c>
      <c r="Q20" s="88"/>
      <c r="R20" s="322">
        <v>0</v>
      </c>
      <c r="S20" s="88">
        <f t="shared" si="6"/>
        <v>0</v>
      </c>
      <c r="T20" s="77"/>
      <c r="Y20" s="3"/>
      <c r="Z20" s="189"/>
      <c r="AA20" s="3"/>
      <c r="AB20" s="3"/>
    </row>
    <row r="21" spans="1:28" ht="15" customHeight="1">
      <c r="A21" s="4" t="s">
        <v>27</v>
      </c>
      <c r="C21" s="67">
        <f t="shared" si="5"/>
        <v>6844</v>
      </c>
      <c r="D21" s="67">
        <f t="shared" si="0"/>
        <v>99.985388661601405</v>
      </c>
      <c r="F21" s="317">
        <v>3569</v>
      </c>
      <c r="G21" s="88">
        <f t="shared" si="1"/>
        <v>52.147866744593806</v>
      </c>
      <c r="I21" s="317">
        <v>3257</v>
      </c>
      <c r="J21" s="88">
        <f t="shared" si="2"/>
        <v>47.589129164231444</v>
      </c>
      <c r="L21" s="322">
        <v>12</v>
      </c>
      <c r="M21" s="88">
        <f t="shared" si="3"/>
        <v>0.17533606078316774</v>
      </c>
      <c r="O21" s="322">
        <v>5</v>
      </c>
      <c r="P21" s="88">
        <f t="shared" si="4"/>
        <v>7.3056691992986561E-2</v>
      </c>
      <c r="Q21" s="88"/>
      <c r="R21" s="322">
        <v>1</v>
      </c>
      <c r="S21" s="88">
        <f t="shared" si="6"/>
        <v>1.4611338398597311E-2</v>
      </c>
      <c r="T21" s="77"/>
      <c r="Y21" s="3"/>
      <c r="Z21" s="189"/>
      <c r="AA21" s="3"/>
      <c r="AB21" s="3"/>
    </row>
    <row r="22" spans="1:28" ht="15" customHeight="1">
      <c r="A22" s="4" t="s">
        <v>28</v>
      </c>
      <c r="C22" s="67">
        <f t="shared" si="5"/>
        <v>1160</v>
      </c>
      <c r="D22" s="67">
        <f t="shared" si="0"/>
        <v>100</v>
      </c>
      <c r="F22" s="317">
        <v>338</v>
      </c>
      <c r="G22" s="88">
        <f t="shared" si="1"/>
        <v>29.137931034482762</v>
      </c>
      <c r="I22" s="317">
        <v>820</v>
      </c>
      <c r="J22" s="88">
        <f t="shared" si="2"/>
        <v>70.689655172413794</v>
      </c>
      <c r="L22" s="322">
        <v>2</v>
      </c>
      <c r="M22" s="88">
        <f t="shared" si="3"/>
        <v>0.17241379310344829</v>
      </c>
      <c r="O22" s="322">
        <v>0</v>
      </c>
      <c r="P22" s="88">
        <f t="shared" si="4"/>
        <v>0</v>
      </c>
      <c r="Q22" s="88"/>
      <c r="R22" s="322">
        <v>0</v>
      </c>
      <c r="S22" s="88">
        <f t="shared" si="6"/>
        <v>0</v>
      </c>
      <c r="T22" s="77"/>
      <c r="Y22" s="3"/>
      <c r="Z22" s="189"/>
      <c r="AA22" s="3"/>
      <c r="AB22" s="3"/>
    </row>
    <row r="23" spans="1:28">
      <c r="A23" s="4" t="s">
        <v>29</v>
      </c>
      <c r="C23" s="67">
        <f t="shared" si="5"/>
        <v>426</v>
      </c>
      <c r="D23" s="67">
        <f t="shared" si="0"/>
        <v>100</v>
      </c>
      <c r="F23" s="317">
        <v>331</v>
      </c>
      <c r="G23" s="88">
        <f t="shared" si="1"/>
        <v>77.699530516431921</v>
      </c>
      <c r="I23" s="317">
        <v>95</v>
      </c>
      <c r="J23" s="88">
        <f t="shared" si="2"/>
        <v>22.300469483568076</v>
      </c>
      <c r="L23" s="322">
        <v>0</v>
      </c>
      <c r="M23" s="88">
        <f t="shared" si="3"/>
        <v>0</v>
      </c>
      <c r="O23" s="322">
        <v>0</v>
      </c>
      <c r="P23" s="88">
        <f t="shared" si="4"/>
        <v>0</v>
      </c>
      <c r="Q23" s="88"/>
      <c r="R23" s="322">
        <v>0</v>
      </c>
      <c r="S23" s="88">
        <f t="shared" si="6"/>
        <v>0</v>
      </c>
      <c r="T23" s="77"/>
      <c r="Y23" s="3"/>
      <c r="Z23" s="189"/>
      <c r="AA23" s="3"/>
      <c r="AB23" s="3"/>
    </row>
    <row r="24" spans="1:28">
      <c r="A24" s="4" t="s">
        <v>30</v>
      </c>
      <c r="C24" s="67">
        <f t="shared" si="5"/>
        <v>14166</v>
      </c>
      <c r="D24" s="67">
        <f t="shared" si="0"/>
        <v>99.929408442750244</v>
      </c>
      <c r="F24" s="317">
        <v>7235</v>
      </c>
      <c r="G24" s="88">
        <f t="shared" si="1"/>
        <v>51.072991670196245</v>
      </c>
      <c r="I24" s="317">
        <v>6892</v>
      </c>
      <c r="J24" s="88">
        <f t="shared" si="2"/>
        <v>48.651701256529719</v>
      </c>
      <c r="L24" s="322">
        <v>23</v>
      </c>
      <c r="M24" s="88">
        <f t="shared" si="3"/>
        <v>0.16236058167443174</v>
      </c>
      <c r="O24" s="322">
        <v>6</v>
      </c>
      <c r="P24" s="88">
        <f t="shared" si="4"/>
        <v>4.2354934349851756E-2</v>
      </c>
      <c r="Q24" s="88"/>
      <c r="R24" s="322">
        <v>10</v>
      </c>
      <c r="S24" s="88">
        <f t="shared" si="6"/>
        <v>7.0591557249752926E-2</v>
      </c>
      <c r="T24" s="77"/>
      <c r="Y24" s="3"/>
      <c r="Z24" s="3"/>
      <c r="AA24" s="3"/>
      <c r="AB24" s="3"/>
    </row>
    <row r="25" spans="1:28">
      <c r="A25" s="4" t="s">
        <v>31</v>
      </c>
      <c r="C25" s="67">
        <f t="shared" si="5"/>
        <v>742</v>
      </c>
      <c r="D25" s="67">
        <f t="shared" si="0"/>
        <v>100</v>
      </c>
      <c r="F25" s="317">
        <v>531</v>
      </c>
      <c r="G25" s="88">
        <f t="shared" si="1"/>
        <v>71.563342318059298</v>
      </c>
      <c r="I25" s="317">
        <v>211</v>
      </c>
      <c r="J25" s="88">
        <f t="shared" si="2"/>
        <v>28.436657681940702</v>
      </c>
      <c r="L25" s="322">
        <v>0</v>
      </c>
      <c r="M25" s="88">
        <f t="shared" si="3"/>
        <v>0</v>
      </c>
      <c r="O25" s="322">
        <v>0</v>
      </c>
      <c r="P25" s="88">
        <f t="shared" si="4"/>
        <v>0</v>
      </c>
      <c r="Q25" s="88"/>
      <c r="R25" s="322">
        <v>0</v>
      </c>
      <c r="S25" s="88">
        <f t="shared" si="6"/>
        <v>0</v>
      </c>
      <c r="T25" s="77"/>
      <c r="Y25" s="3"/>
      <c r="Z25" s="3"/>
      <c r="AA25" s="3"/>
      <c r="AB25" s="88"/>
    </row>
    <row r="26" spans="1:28">
      <c r="A26" s="4" t="s">
        <v>32</v>
      </c>
      <c r="C26" s="67">
        <f t="shared" si="5"/>
        <v>444</v>
      </c>
      <c r="D26" s="67">
        <f t="shared" si="0"/>
        <v>100</v>
      </c>
      <c r="F26" s="317">
        <v>329</v>
      </c>
      <c r="G26" s="88">
        <f t="shared" si="1"/>
        <v>74.099099099099092</v>
      </c>
      <c r="I26" s="317">
        <v>115</v>
      </c>
      <c r="J26" s="88">
        <f t="shared" si="2"/>
        <v>25.900900900900904</v>
      </c>
      <c r="L26" s="322">
        <v>0</v>
      </c>
      <c r="M26" s="88">
        <f t="shared" si="3"/>
        <v>0</v>
      </c>
      <c r="O26" s="322">
        <v>0</v>
      </c>
      <c r="P26" s="88">
        <f t="shared" si="4"/>
        <v>0</v>
      </c>
      <c r="Q26" s="88"/>
      <c r="R26" s="322">
        <v>0</v>
      </c>
      <c r="S26" s="88">
        <f t="shared" si="6"/>
        <v>0</v>
      </c>
      <c r="T26" s="77"/>
      <c r="AB26" s="88"/>
    </row>
    <row r="27" spans="1:28">
      <c r="A27" s="4" t="s">
        <v>33</v>
      </c>
      <c r="C27" s="67">
        <f t="shared" si="5"/>
        <v>917</v>
      </c>
      <c r="D27" s="67">
        <f t="shared" si="0"/>
        <v>100</v>
      </c>
      <c r="F27" s="317">
        <v>461</v>
      </c>
      <c r="G27" s="88">
        <f t="shared" si="1"/>
        <v>50.272628135223549</v>
      </c>
      <c r="I27" s="317">
        <v>452</v>
      </c>
      <c r="J27" s="88">
        <f t="shared" si="2"/>
        <v>49.291166848418754</v>
      </c>
      <c r="L27" s="322">
        <v>3</v>
      </c>
      <c r="M27" s="88">
        <f t="shared" si="3"/>
        <v>0.32715376226826609</v>
      </c>
      <c r="O27" s="322">
        <v>1</v>
      </c>
      <c r="P27" s="88">
        <f t="shared" si="4"/>
        <v>0.10905125408942204</v>
      </c>
      <c r="Q27" s="88"/>
      <c r="R27" s="322">
        <v>0</v>
      </c>
      <c r="S27" s="88">
        <f t="shared" si="6"/>
        <v>0</v>
      </c>
      <c r="T27" s="77"/>
      <c r="AB27" s="88"/>
    </row>
    <row r="28" spans="1:28">
      <c r="A28" s="4" t="s">
        <v>34</v>
      </c>
      <c r="C28" s="67">
        <f t="shared" si="5"/>
        <v>556</v>
      </c>
      <c r="D28" s="67">
        <f t="shared" si="0"/>
        <v>99.999999999999986</v>
      </c>
      <c r="F28" s="317">
        <v>310</v>
      </c>
      <c r="G28" s="88">
        <f t="shared" si="1"/>
        <v>55.755395683453237</v>
      </c>
      <c r="I28" s="317">
        <v>245</v>
      </c>
      <c r="J28" s="88">
        <f t="shared" si="2"/>
        <v>44.064748201438846</v>
      </c>
      <c r="L28" s="322">
        <v>1</v>
      </c>
      <c r="M28" s="88">
        <f t="shared" si="3"/>
        <v>0.17985611510791369</v>
      </c>
      <c r="O28" s="322">
        <v>0</v>
      </c>
      <c r="P28" s="88">
        <f t="shared" si="4"/>
        <v>0</v>
      </c>
      <c r="Q28" s="88"/>
      <c r="R28" s="322">
        <v>0</v>
      </c>
      <c r="S28" s="88">
        <f t="shared" si="6"/>
        <v>0</v>
      </c>
      <c r="T28" s="77"/>
      <c r="AB28" s="88"/>
    </row>
    <row r="29" spans="1:28">
      <c r="A29" s="4" t="s">
        <v>35</v>
      </c>
      <c r="C29" s="67">
        <f t="shared" si="5"/>
        <v>2295</v>
      </c>
      <c r="D29" s="67">
        <f t="shared" si="0"/>
        <v>100.00000000000001</v>
      </c>
      <c r="F29" s="317">
        <v>957</v>
      </c>
      <c r="G29" s="88">
        <f t="shared" si="1"/>
        <v>41.699346405228759</v>
      </c>
      <c r="I29" s="317">
        <v>1335</v>
      </c>
      <c r="J29" s="88">
        <f t="shared" si="2"/>
        <v>58.169934640522882</v>
      </c>
      <c r="L29" s="322">
        <v>2</v>
      </c>
      <c r="M29" s="88">
        <f t="shared" si="3"/>
        <v>8.7145969498910666E-2</v>
      </c>
      <c r="O29" s="322">
        <v>1</v>
      </c>
      <c r="P29" s="88">
        <f t="shared" si="4"/>
        <v>4.3572984749455333E-2</v>
      </c>
      <c r="Q29" s="88"/>
      <c r="R29" s="322">
        <v>0</v>
      </c>
      <c r="S29" s="88">
        <f t="shared" si="6"/>
        <v>0</v>
      </c>
      <c r="T29" s="77"/>
      <c r="AB29" s="101"/>
    </row>
    <row r="30" spans="1:28">
      <c r="A30" s="4" t="s">
        <v>36</v>
      </c>
      <c r="B30" s="3"/>
      <c r="C30" s="44">
        <f t="shared" si="5"/>
        <v>763</v>
      </c>
      <c r="D30" s="44">
        <f t="shared" si="0"/>
        <v>100</v>
      </c>
      <c r="E30" s="44"/>
      <c r="F30" s="318">
        <v>429</v>
      </c>
      <c r="G30" s="90">
        <f t="shared" si="1"/>
        <v>56.225425950196595</v>
      </c>
      <c r="H30" s="44"/>
      <c r="I30" s="318">
        <v>333</v>
      </c>
      <c r="J30" s="90">
        <f t="shared" si="2"/>
        <v>43.643512450851901</v>
      </c>
      <c r="K30" s="44"/>
      <c r="L30" s="323">
        <v>0</v>
      </c>
      <c r="M30" s="90">
        <f t="shared" si="3"/>
        <v>0</v>
      </c>
      <c r="N30" s="44"/>
      <c r="O30" s="323">
        <v>1</v>
      </c>
      <c r="P30" s="90">
        <f t="shared" si="4"/>
        <v>0.13106159895150721</v>
      </c>
      <c r="Q30" s="90"/>
      <c r="R30" s="323">
        <v>0</v>
      </c>
      <c r="S30" s="90">
        <f t="shared" si="6"/>
        <v>0</v>
      </c>
      <c r="T30" s="77"/>
    </row>
    <row r="31" spans="1:28" ht="17.25" customHeight="1">
      <c r="A31" s="4" t="s">
        <v>37</v>
      </c>
      <c r="B31" s="3"/>
      <c r="C31" s="44">
        <f t="shared" si="5"/>
        <v>763</v>
      </c>
      <c r="D31" s="44">
        <f t="shared" si="0"/>
        <v>100</v>
      </c>
      <c r="E31" s="44"/>
      <c r="F31" s="318">
        <v>551</v>
      </c>
      <c r="G31" s="90">
        <f t="shared" si="1"/>
        <v>72.21494102228047</v>
      </c>
      <c r="H31" s="44"/>
      <c r="I31" s="318">
        <v>211</v>
      </c>
      <c r="J31" s="90">
        <f t="shared" si="2"/>
        <v>27.653997378768018</v>
      </c>
      <c r="K31" s="44"/>
      <c r="L31" s="323">
        <v>1</v>
      </c>
      <c r="M31" s="90">
        <f t="shared" si="3"/>
        <v>0.13106159895150721</v>
      </c>
      <c r="N31" s="44"/>
      <c r="O31" s="323">
        <v>0</v>
      </c>
      <c r="P31" s="90">
        <f t="shared" si="4"/>
        <v>0</v>
      </c>
      <c r="Q31" s="90"/>
      <c r="R31" s="323">
        <v>0</v>
      </c>
      <c r="S31" s="90">
        <f t="shared" si="6"/>
        <v>0</v>
      </c>
      <c r="T31" s="77"/>
    </row>
    <row r="32" spans="1:28" ht="17.25" customHeight="1">
      <c r="A32" s="66" t="s">
        <v>38</v>
      </c>
      <c r="B32" s="66"/>
      <c r="C32" s="69">
        <f t="shared" si="5"/>
        <v>6</v>
      </c>
      <c r="D32" s="69">
        <v>0</v>
      </c>
      <c r="E32" s="69"/>
      <c r="F32" s="319">
        <v>4</v>
      </c>
      <c r="G32" s="69">
        <v>0</v>
      </c>
      <c r="H32" s="69"/>
      <c r="I32" s="319">
        <v>2</v>
      </c>
      <c r="J32" s="69">
        <v>0</v>
      </c>
      <c r="K32" s="69"/>
      <c r="L32" s="324">
        <v>0</v>
      </c>
      <c r="M32" s="69">
        <v>0</v>
      </c>
      <c r="N32" s="69"/>
      <c r="O32" s="324">
        <v>0</v>
      </c>
      <c r="P32" s="69">
        <f t="shared" si="4"/>
        <v>0</v>
      </c>
      <c r="Q32" s="69"/>
      <c r="R32" s="324">
        <v>0</v>
      </c>
      <c r="S32" s="89">
        <f t="shared" si="6"/>
        <v>0</v>
      </c>
    </row>
    <row r="33" spans="1:43" s="216" customFormat="1" ht="23.25" customHeight="1">
      <c r="A33" s="591" t="s">
        <v>128</v>
      </c>
      <c r="B33" s="591"/>
      <c r="C33" s="591"/>
      <c r="D33" s="591"/>
      <c r="E33" s="591"/>
      <c r="F33" s="591"/>
      <c r="G33" s="591"/>
      <c r="H33" s="591"/>
      <c r="I33" s="591"/>
      <c r="J33" s="591"/>
      <c r="K33" s="591"/>
      <c r="L33" s="591"/>
      <c r="M33" s="591"/>
      <c r="N33" s="591"/>
      <c r="O33" s="591"/>
      <c r="P33" s="591"/>
      <c r="Q33" s="591"/>
      <c r="R33" s="591"/>
      <c r="S33" s="591"/>
      <c r="T33" s="591"/>
      <c r="U33" s="591"/>
      <c r="V33" s="320"/>
      <c r="W33" s="321"/>
      <c r="Y33" s="320"/>
      <c r="Z33" s="321"/>
      <c r="AB33" s="320"/>
      <c r="AC33" s="321"/>
      <c r="AE33" s="320"/>
      <c r="AF33" s="321"/>
      <c r="AI33" s="321"/>
      <c r="AK33" s="93"/>
      <c r="AL33" s="93"/>
      <c r="AM33" s="93"/>
      <c r="AN33" s="93"/>
      <c r="AO33" s="93"/>
      <c r="AP33" s="93"/>
      <c r="AQ33" s="93"/>
    </row>
    <row r="35" spans="1:43" ht="15">
      <c r="Z35" s="2"/>
      <c r="AA35" s="107"/>
      <c r="AB35" s="107"/>
      <c r="AC35" s="107"/>
      <c r="AD35" s="107"/>
    </row>
    <row r="36" spans="1:43">
      <c r="Z36" s="4"/>
      <c r="AA36" s="88"/>
      <c r="AB36" s="88"/>
      <c r="AC36" s="88"/>
      <c r="AD36" s="88"/>
    </row>
    <row r="37" spans="1:43">
      <c r="Z37" s="4"/>
      <c r="AA37" s="88"/>
      <c r="AB37" s="88"/>
      <c r="AC37" s="88"/>
      <c r="AD37" s="88"/>
    </row>
    <row r="38" spans="1:43">
      <c r="Z38" s="4"/>
      <c r="AA38" s="88"/>
      <c r="AB38" s="88"/>
      <c r="AC38" s="88"/>
      <c r="AD38" s="88"/>
    </row>
    <row r="39" spans="1:43">
      <c r="Z39" s="4"/>
      <c r="AA39" s="88"/>
      <c r="AB39" s="88"/>
      <c r="AC39" s="88"/>
      <c r="AD39" s="88"/>
    </row>
    <row r="40" spans="1:43">
      <c r="Z40" s="4"/>
      <c r="AA40" s="88"/>
      <c r="AB40" s="88"/>
      <c r="AC40" s="88"/>
      <c r="AD40" s="88"/>
    </row>
    <row r="41" spans="1:43">
      <c r="Z41" s="4"/>
      <c r="AA41" s="88"/>
      <c r="AB41" s="88"/>
      <c r="AC41" s="88"/>
      <c r="AD41" s="88"/>
    </row>
    <row r="42" spans="1:43">
      <c r="Z42" s="4"/>
      <c r="AA42" s="88"/>
      <c r="AB42" s="88"/>
      <c r="AC42" s="88"/>
      <c r="AD42" s="88"/>
    </row>
    <row r="43" spans="1:43">
      <c r="Z43" s="4"/>
      <c r="AA43" s="88"/>
      <c r="AB43" s="88"/>
      <c r="AC43" s="88"/>
      <c r="AD43" s="88"/>
    </row>
    <row r="44" spans="1:43">
      <c r="Z44" s="4"/>
      <c r="AA44" s="88"/>
      <c r="AB44" s="88"/>
      <c r="AC44" s="88"/>
      <c r="AD44" s="88"/>
    </row>
    <row r="45" spans="1:43">
      <c r="Z45" s="4"/>
      <c r="AA45" s="88"/>
      <c r="AB45" s="88"/>
      <c r="AC45" s="88"/>
      <c r="AD45" s="88"/>
    </row>
    <row r="46" spans="1:43">
      <c r="Z46" s="4"/>
      <c r="AA46" s="88"/>
      <c r="AB46" s="88"/>
      <c r="AC46" s="88"/>
      <c r="AD46" s="88"/>
    </row>
    <row r="47" spans="1:43">
      <c r="Z47" s="4"/>
      <c r="AA47" s="88"/>
      <c r="AB47" s="88"/>
      <c r="AC47" s="88"/>
      <c r="AD47" s="88"/>
    </row>
    <row r="48" spans="1:43">
      <c r="Z48" s="4"/>
      <c r="AA48" s="88"/>
      <c r="AB48" s="88"/>
      <c r="AC48" s="88"/>
      <c r="AD48" s="88"/>
    </row>
    <row r="49" spans="26:30">
      <c r="Z49" s="4"/>
      <c r="AA49" s="88"/>
      <c r="AB49" s="88"/>
      <c r="AC49" s="88"/>
      <c r="AD49" s="88"/>
    </row>
    <row r="50" spans="26:30">
      <c r="Z50" s="4"/>
      <c r="AA50" s="88"/>
      <c r="AB50" s="88"/>
      <c r="AC50" s="88"/>
      <c r="AD50" s="88"/>
    </row>
    <row r="51" spans="26:30">
      <c r="Z51" s="4"/>
      <c r="AA51" s="88"/>
      <c r="AB51" s="88"/>
      <c r="AC51" s="88"/>
      <c r="AD51" s="88"/>
    </row>
    <row r="52" spans="26:30">
      <c r="Z52" s="4"/>
      <c r="AA52" s="88"/>
      <c r="AB52" s="88"/>
      <c r="AC52" s="88"/>
      <c r="AD52" s="88"/>
    </row>
    <row r="53" spans="26:30">
      <c r="Z53" s="4"/>
      <c r="AA53" s="88"/>
      <c r="AB53" s="88"/>
      <c r="AC53" s="88"/>
      <c r="AD53" s="88"/>
    </row>
    <row r="54" spans="26:30">
      <c r="Z54" s="4"/>
      <c r="AA54" s="88"/>
      <c r="AB54" s="88"/>
      <c r="AC54" s="88"/>
      <c r="AD54" s="88"/>
    </row>
  </sheetData>
  <mergeCells count="10">
    <mergeCell ref="A33:U33"/>
    <mergeCell ref="R4:S4"/>
    <mergeCell ref="C3:S3"/>
    <mergeCell ref="A1:S1"/>
    <mergeCell ref="A3:A5"/>
    <mergeCell ref="C4:D4"/>
    <mergeCell ref="F4:G4"/>
    <mergeCell ref="I4:J4"/>
    <mergeCell ref="L4:M4"/>
    <mergeCell ref="O4:P4"/>
  </mergeCells>
  <phoneticPr fontId="8" type="noConversion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97" fitToWidth="3" orientation="landscape" r:id="rId1"/>
  <colBreaks count="1" manualBreakCount="1">
    <brk id="1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AT77"/>
  <sheetViews>
    <sheetView showGridLines="0" workbookViewId="0">
      <selection activeCell="AC1" sqref="AC1"/>
    </sheetView>
  </sheetViews>
  <sheetFormatPr baseColWidth="10" defaultColWidth="11.5703125" defaultRowHeight="13.5"/>
  <cols>
    <col min="1" max="1" width="22.5703125" style="48" customWidth="1"/>
    <col min="2" max="2" width="0.7109375" style="48" customWidth="1"/>
    <col min="3" max="3" width="9.85546875" style="155" customWidth="1"/>
    <col min="4" max="4" width="5.7109375" style="98" customWidth="1"/>
    <col min="5" max="5" width="0.7109375" style="48" customWidth="1"/>
    <col min="6" max="6" width="10.140625" style="224" customWidth="1"/>
    <col min="7" max="7" width="7.28515625" style="48" customWidth="1"/>
    <col min="8" max="8" width="0.5703125" style="48" customWidth="1"/>
    <col min="9" max="9" width="8.140625" style="224" customWidth="1"/>
    <col min="10" max="10" width="5.7109375" style="48" bestFit="1" customWidth="1"/>
    <col min="11" max="11" width="0.7109375" style="48" customWidth="1"/>
    <col min="12" max="12" width="7.42578125" style="224" bestFit="1" customWidth="1"/>
    <col min="13" max="13" width="6.5703125" style="99" customWidth="1"/>
    <col min="14" max="14" width="0.7109375" style="48" customWidth="1"/>
    <col min="15" max="15" width="7.140625" style="224" bestFit="1" customWidth="1"/>
    <col min="16" max="16" width="7.5703125" style="210" customWidth="1"/>
    <col min="17" max="17" width="0.42578125" style="48" customWidth="1"/>
    <col min="18" max="18" width="5.28515625" style="224" bestFit="1" customWidth="1"/>
    <col min="19" max="19" width="7.85546875" style="48" customWidth="1"/>
    <col min="20" max="20" width="0.5703125" style="48" customWidth="1"/>
    <col min="21" max="21" width="7.140625" style="224" bestFit="1" customWidth="1"/>
    <col min="22" max="22" width="6.85546875" style="48" customWidth="1"/>
    <col min="23" max="23" width="0.5703125" style="48" customWidth="1"/>
    <col min="24" max="24" width="5.28515625" style="224" bestFit="1" customWidth="1"/>
    <col min="25" max="25" width="6.7109375" style="48" customWidth="1"/>
    <col min="26" max="26" width="0.42578125" style="48" customWidth="1"/>
    <col min="27" max="27" width="5.28515625" style="223" bestFit="1" customWidth="1"/>
    <col min="28" max="28" width="6.85546875" style="48" customWidth="1"/>
    <col min="29" max="16384" width="11.5703125" style="48"/>
  </cols>
  <sheetData>
    <row r="1" spans="1:44" ht="31.9" customHeight="1">
      <c r="A1" s="597" t="s">
        <v>144</v>
      </c>
      <c r="B1" s="597"/>
      <c r="C1" s="597"/>
      <c r="D1" s="597"/>
      <c r="E1" s="597"/>
      <c r="F1" s="597"/>
      <c r="G1" s="597"/>
      <c r="H1" s="597"/>
      <c r="I1" s="597"/>
      <c r="J1" s="597"/>
      <c r="K1" s="597"/>
      <c r="L1" s="597"/>
      <c r="M1" s="597"/>
      <c r="N1" s="597"/>
      <c r="O1" s="597"/>
      <c r="P1" s="597"/>
      <c r="Q1" s="597"/>
      <c r="R1" s="597"/>
      <c r="S1" s="597"/>
      <c r="T1" s="597"/>
      <c r="U1" s="597"/>
      <c r="V1" s="597"/>
      <c r="W1" s="597"/>
      <c r="X1" s="597"/>
      <c r="Y1" s="597"/>
      <c r="Z1" s="597"/>
      <c r="AA1" s="597"/>
      <c r="AB1" s="597"/>
      <c r="AC1" s="48" t="s">
        <v>0</v>
      </c>
    </row>
    <row r="2" spans="1:44" ht="2.4500000000000002" customHeight="1"/>
    <row r="3" spans="1:44" ht="18" customHeight="1">
      <c r="A3" s="598" t="s">
        <v>10</v>
      </c>
      <c r="B3" s="280"/>
      <c r="C3" s="596" t="s">
        <v>47</v>
      </c>
      <c r="D3" s="596"/>
      <c r="E3" s="596"/>
      <c r="F3" s="596"/>
      <c r="G3" s="596"/>
      <c r="H3" s="596"/>
      <c r="I3" s="596"/>
      <c r="J3" s="596"/>
      <c r="K3" s="596"/>
      <c r="L3" s="596"/>
      <c r="M3" s="596"/>
      <c r="N3" s="596"/>
      <c r="O3" s="596"/>
      <c r="P3" s="596"/>
      <c r="Q3" s="596"/>
      <c r="R3" s="596"/>
      <c r="S3" s="596"/>
      <c r="T3" s="596"/>
      <c r="U3" s="596"/>
      <c r="V3" s="596"/>
      <c r="W3" s="596"/>
      <c r="X3" s="596"/>
      <c r="Y3" s="596"/>
      <c r="Z3" s="596"/>
      <c r="AA3" s="596"/>
      <c r="AB3" s="596"/>
      <c r="AO3" s="49"/>
      <c r="AP3" s="49"/>
      <c r="AQ3" s="49"/>
      <c r="AR3" s="49"/>
    </row>
    <row r="4" spans="1:44" ht="27.6" customHeight="1">
      <c r="A4" s="599"/>
      <c r="B4" s="281"/>
      <c r="C4" s="601" t="s">
        <v>39</v>
      </c>
      <c r="D4" s="601"/>
      <c r="E4" s="281"/>
      <c r="F4" s="601" t="s">
        <v>48</v>
      </c>
      <c r="G4" s="601"/>
      <c r="H4" s="281"/>
      <c r="I4" s="601" t="s">
        <v>49</v>
      </c>
      <c r="J4" s="601"/>
      <c r="K4" s="281"/>
      <c r="L4" s="601" t="s">
        <v>50</v>
      </c>
      <c r="M4" s="601"/>
      <c r="N4" s="281"/>
      <c r="O4" s="601" t="s">
        <v>51</v>
      </c>
      <c r="P4" s="601"/>
      <c r="Q4" s="281"/>
      <c r="R4" s="601" t="s">
        <v>52</v>
      </c>
      <c r="S4" s="601"/>
      <c r="T4" s="281"/>
      <c r="U4" s="601" t="s">
        <v>53</v>
      </c>
      <c r="V4" s="601"/>
      <c r="W4" s="281"/>
      <c r="X4" s="596" t="s">
        <v>45</v>
      </c>
      <c r="Y4" s="596"/>
      <c r="Z4" s="202"/>
      <c r="AA4" s="596" t="s">
        <v>100</v>
      </c>
      <c r="AB4" s="596"/>
    </row>
    <row r="5" spans="1:44">
      <c r="A5" s="600"/>
      <c r="B5" s="278"/>
      <c r="C5" s="278" t="s">
        <v>114</v>
      </c>
      <c r="D5" s="279" t="s">
        <v>113</v>
      </c>
      <c r="E5" s="278"/>
      <c r="F5" s="225" t="s">
        <v>112</v>
      </c>
      <c r="G5" s="279" t="s">
        <v>113</v>
      </c>
      <c r="H5" s="278"/>
      <c r="I5" s="225" t="s">
        <v>112</v>
      </c>
      <c r="J5" s="279" t="s">
        <v>113</v>
      </c>
      <c r="K5" s="278"/>
      <c r="L5" s="225" t="s">
        <v>112</v>
      </c>
      <c r="M5" s="333" t="s">
        <v>113</v>
      </c>
      <c r="N5" s="278"/>
      <c r="O5" s="225" t="s">
        <v>112</v>
      </c>
      <c r="P5" s="333" t="s">
        <v>113</v>
      </c>
      <c r="Q5" s="278"/>
      <c r="R5" s="225" t="s">
        <v>112</v>
      </c>
      <c r="S5" s="279" t="s">
        <v>113</v>
      </c>
      <c r="T5" s="278"/>
      <c r="U5" s="225" t="s">
        <v>112</v>
      </c>
      <c r="V5" s="279" t="s">
        <v>113</v>
      </c>
      <c r="W5" s="278"/>
      <c r="X5" s="225" t="s">
        <v>112</v>
      </c>
      <c r="Y5" s="279" t="s">
        <v>113</v>
      </c>
      <c r="AA5" s="225" t="s">
        <v>112</v>
      </c>
      <c r="AB5" s="279" t="s">
        <v>113</v>
      </c>
    </row>
    <row r="6" spans="1:44" ht="4.1500000000000004" customHeight="1">
      <c r="AA6" s="224"/>
      <c r="AM6" s="52"/>
      <c r="AN6" s="52"/>
    </row>
    <row r="7" spans="1:44" s="154" customFormat="1" ht="15.6" customHeight="1">
      <c r="A7" s="153" t="s">
        <v>14</v>
      </c>
      <c r="C7" s="155">
        <f>+C8+C9+C10+C11</f>
        <v>39757</v>
      </c>
      <c r="D7" s="155">
        <f>G7+J7+M7+P7+S7+V7+Y7+AB7</f>
        <v>100.00000000000001</v>
      </c>
      <c r="F7" s="226">
        <f>SUM(F8:F11)</f>
        <v>36530</v>
      </c>
      <c r="G7" s="154">
        <f>F7/C7*100</f>
        <v>91.883190381568028</v>
      </c>
      <c r="I7" s="226">
        <f>SUM(I8:I11)</f>
        <v>3065</v>
      </c>
      <c r="J7" s="154">
        <f>I7/C7*100</f>
        <v>7.7093342052971803</v>
      </c>
      <c r="L7" s="226">
        <f>SUM(L8:L11)</f>
        <v>74</v>
      </c>
      <c r="M7" s="154">
        <f>L7/C7*100</f>
        <v>0.18613074427144904</v>
      </c>
      <c r="O7" s="226">
        <f>SUM(O8:O11)</f>
        <v>19</v>
      </c>
      <c r="P7" s="154">
        <f>O7/C7*100</f>
        <v>4.779032623185854E-2</v>
      </c>
      <c r="R7" s="226">
        <f>SUM(R8:R12)</f>
        <v>3</v>
      </c>
      <c r="S7" s="157">
        <f>R7/C7*100</f>
        <v>7.5458409839776639E-3</v>
      </c>
      <c r="U7" s="226">
        <f>SUM(U8:U11)</f>
        <v>17</v>
      </c>
      <c r="V7" s="156">
        <f>U7/C7*100</f>
        <v>4.275976557587343E-2</v>
      </c>
      <c r="X7" s="226">
        <f>SUM(X8:X11)</f>
        <v>24</v>
      </c>
      <c r="Y7" s="156">
        <f>X7/C7*100</f>
        <v>6.0366727871821312E-2</v>
      </c>
      <c r="AA7" s="226">
        <f>SUM(AA8:AA11)</f>
        <v>25</v>
      </c>
      <c r="AB7" s="156">
        <f>AA7/C7*100</f>
        <v>6.2882008199813877E-2</v>
      </c>
      <c r="AC7" s="154" t="s">
        <v>0</v>
      </c>
      <c r="AM7" s="49"/>
      <c r="AN7" s="158"/>
    </row>
    <row r="8" spans="1:44" s="154" customFormat="1" ht="15.6" customHeight="1">
      <c r="A8" s="153" t="s">
        <v>15</v>
      </c>
      <c r="C8" s="155">
        <f>SUM(C13:C32)</f>
        <v>39315</v>
      </c>
      <c r="D8" s="155">
        <f>G8+J8+M8+P8+S8+V8+Y8+AB8</f>
        <v>100.00000000000003</v>
      </c>
      <c r="F8" s="226">
        <f>SUM(F13:F32)</f>
        <v>36125</v>
      </c>
      <c r="G8" s="154">
        <f t="shared" ref="G8:G31" si="0">F8/C8*100</f>
        <v>91.886048581966179</v>
      </c>
      <c r="I8" s="226">
        <f>SUM(I13:I32)</f>
        <v>3044</v>
      </c>
      <c r="J8" s="154">
        <f t="shared" ref="J8:J31" si="1">I8/C8*100</f>
        <v>7.7425918860485821</v>
      </c>
      <c r="L8" s="226">
        <f>SUM(L13:L32)</f>
        <v>74</v>
      </c>
      <c r="M8" s="154">
        <f t="shared" ref="M8:M31" si="2">L8/C8*100</f>
        <v>0.1882233244308788</v>
      </c>
      <c r="O8" s="226">
        <f>SUM(O13:O32)</f>
        <v>19</v>
      </c>
      <c r="P8" s="154">
        <f t="shared" ref="P8:P32" si="3">O8/C8*100</f>
        <v>4.8327610326847258E-2</v>
      </c>
      <c r="R8" s="226">
        <f>SUM(R13:R32)</f>
        <v>3</v>
      </c>
      <c r="S8" s="157">
        <f t="shared" ref="S8:S32" si="4">R8/C8*100</f>
        <v>7.6306753147653561E-3</v>
      </c>
      <c r="U8" s="226">
        <f>SUM(U13:U32)</f>
        <v>17</v>
      </c>
      <c r="V8" s="156">
        <f t="shared" ref="V8:V32" si="5">U8/C8*100</f>
        <v>4.3240493450337023E-2</v>
      </c>
      <c r="X8" s="226">
        <f>SUM(X13:X32)</f>
        <v>24</v>
      </c>
      <c r="Y8" s="156">
        <f t="shared" ref="Y8:Y31" si="6">X8/C8*100</f>
        <v>6.1045402518122849E-2</v>
      </c>
      <c r="AA8" s="226">
        <f>SUM(AA13:AA32)</f>
        <v>9</v>
      </c>
      <c r="AB8" s="156">
        <f>AA8/C8*100</f>
        <v>2.2892025944296072E-2</v>
      </c>
      <c r="AM8" s="49"/>
      <c r="AN8" s="158"/>
    </row>
    <row r="9" spans="1:44" s="154" customFormat="1" ht="15.6" customHeight="1">
      <c r="A9" s="153" t="s">
        <v>16</v>
      </c>
      <c r="C9" s="155">
        <f>+F9+I9+L9+O9+R9+U9+X9+AA9</f>
        <v>425</v>
      </c>
      <c r="D9" s="155">
        <f>G9+J9+M9+P9+S9+V9+Y9</f>
        <v>0</v>
      </c>
      <c r="F9" s="226">
        <v>402</v>
      </c>
      <c r="G9" s="154">
        <v>0</v>
      </c>
      <c r="I9" s="226">
        <v>21</v>
      </c>
      <c r="J9" s="154">
        <v>0</v>
      </c>
      <c r="L9" s="226">
        <v>0</v>
      </c>
      <c r="M9" s="154">
        <v>0</v>
      </c>
      <c r="O9" s="226">
        <v>0</v>
      </c>
      <c r="P9" s="154">
        <v>0</v>
      </c>
      <c r="R9" s="226">
        <v>0</v>
      </c>
      <c r="S9" s="154">
        <v>0</v>
      </c>
      <c r="U9" s="226">
        <v>0</v>
      </c>
      <c r="V9" s="154">
        <v>0</v>
      </c>
      <c r="X9" s="226">
        <v>0</v>
      </c>
      <c r="Y9" s="154">
        <v>0</v>
      </c>
      <c r="AA9" s="226">
        <v>2</v>
      </c>
      <c r="AB9" s="154">
        <v>0</v>
      </c>
      <c r="AM9" s="159"/>
      <c r="AN9" s="159"/>
    </row>
    <row r="10" spans="1:44" s="154" customFormat="1" ht="15.6" customHeight="1">
      <c r="A10" s="153" t="s">
        <v>17</v>
      </c>
      <c r="C10" s="155">
        <f t="shared" ref="C10:C11" si="7">+F10+I10+L10+O10+R10+U10+X10+AA10</f>
        <v>1</v>
      </c>
      <c r="D10" s="155">
        <f>G10+J10+M10+P10+S10+V10+Y10</f>
        <v>0</v>
      </c>
      <c r="F10" s="226">
        <v>1</v>
      </c>
      <c r="G10" s="154">
        <v>0</v>
      </c>
      <c r="I10" s="226">
        <v>0</v>
      </c>
      <c r="J10" s="154">
        <v>0</v>
      </c>
      <c r="L10" s="226">
        <v>0</v>
      </c>
      <c r="M10" s="154">
        <v>0</v>
      </c>
      <c r="O10" s="226">
        <v>0</v>
      </c>
      <c r="P10" s="154">
        <v>0</v>
      </c>
      <c r="R10" s="226">
        <v>0</v>
      </c>
      <c r="S10" s="154">
        <v>0</v>
      </c>
      <c r="U10" s="226">
        <v>0</v>
      </c>
      <c r="V10" s="154">
        <v>0</v>
      </c>
      <c r="X10" s="226">
        <v>0</v>
      </c>
      <c r="Y10" s="154">
        <v>0</v>
      </c>
      <c r="AA10" s="226">
        <v>0</v>
      </c>
      <c r="AB10" s="154">
        <v>0</v>
      </c>
      <c r="AM10" s="159"/>
      <c r="AN10" s="159"/>
    </row>
    <row r="11" spans="1:44" s="154" customFormat="1" ht="15.6" customHeight="1">
      <c r="A11" s="153" t="s">
        <v>18</v>
      </c>
      <c r="C11" s="155">
        <f t="shared" si="7"/>
        <v>16</v>
      </c>
      <c r="D11" s="155">
        <v>0</v>
      </c>
      <c r="E11" s="154">
        <v>0</v>
      </c>
      <c r="F11" s="226">
        <v>2</v>
      </c>
      <c r="G11" s="154">
        <v>0</v>
      </c>
      <c r="H11" s="154">
        <v>0</v>
      </c>
      <c r="I11" s="226">
        <v>0</v>
      </c>
      <c r="J11" s="154">
        <v>0</v>
      </c>
      <c r="K11" s="154">
        <v>0</v>
      </c>
      <c r="L11" s="226">
        <v>0</v>
      </c>
      <c r="M11" s="154">
        <v>0</v>
      </c>
      <c r="O11" s="226">
        <v>0</v>
      </c>
      <c r="P11" s="154">
        <v>0</v>
      </c>
      <c r="R11" s="226">
        <v>0</v>
      </c>
      <c r="S11" s="154">
        <v>0</v>
      </c>
      <c r="U11" s="226">
        <v>0</v>
      </c>
      <c r="V11" s="154">
        <v>0</v>
      </c>
      <c r="X11" s="226">
        <v>0</v>
      </c>
      <c r="Y11" s="154">
        <v>0</v>
      </c>
      <c r="AA11" s="226">
        <v>14</v>
      </c>
      <c r="AB11" s="154">
        <v>0</v>
      </c>
    </row>
    <row r="12" spans="1:44" ht="8.4499999999999993" customHeight="1">
      <c r="G12" s="99"/>
      <c r="J12" s="99"/>
      <c r="P12" s="99"/>
      <c r="S12" s="161"/>
      <c r="V12" s="160"/>
      <c r="Y12" s="160"/>
      <c r="AA12" s="224"/>
      <c r="AB12" s="160"/>
    </row>
    <row r="13" spans="1:44">
      <c r="A13" s="46" t="s">
        <v>19</v>
      </c>
      <c r="C13" s="155">
        <f>+F13+I13+L13+O13+R13+U13+X13+AA13</f>
        <v>486</v>
      </c>
      <c r="D13" s="98">
        <f t="shared" ref="D13:D31" si="8">G13+J13+M13+P13+S13+V13+Y13+AB13</f>
        <v>100</v>
      </c>
      <c r="F13" s="290">
        <v>467</v>
      </c>
      <c r="G13" s="99">
        <f t="shared" si="0"/>
        <v>96.090534979423865</v>
      </c>
      <c r="I13" s="290">
        <v>18</v>
      </c>
      <c r="J13" s="99">
        <f t="shared" si="1"/>
        <v>3.7037037037037033</v>
      </c>
      <c r="L13" s="329">
        <v>1</v>
      </c>
      <c r="M13" s="99">
        <f t="shared" si="2"/>
        <v>0.20576131687242799</v>
      </c>
      <c r="O13" s="329">
        <v>0</v>
      </c>
      <c r="P13" s="99">
        <f t="shared" si="3"/>
        <v>0</v>
      </c>
      <c r="R13" s="329">
        <v>0</v>
      </c>
      <c r="S13" s="161">
        <f t="shared" si="4"/>
        <v>0</v>
      </c>
      <c r="U13" s="329">
        <v>0</v>
      </c>
      <c r="V13" s="160">
        <f t="shared" si="5"/>
        <v>0</v>
      </c>
      <c r="X13" s="290"/>
      <c r="Y13" s="160">
        <f t="shared" si="6"/>
        <v>0</v>
      </c>
      <c r="AA13" s="290"/>
      <c r="AB13" s="160">
        <f t="shared" ref="AB13:AB31" si="9">AA13/C13*100</f>
        <v>0</v>
      </c>
    </row>
    <row r="14" spans="1:44">
      <c r="A14" s="46" t="s">
        <v>20</v>
      </c>
      <c r="C14" s="155">
        <f t="shared" ref="C14:C32" si="10">+F14+I14+L14+O14+R14+U14+X14+AA14</f>
        <v>840</v>
      </c>
      <c r="D14" s="98">
        <f t="shared" si="8"/>
        <v>100.00000000000001</v>
      </c>
      <c r="F14" s="290">
        <v>828</v>
      </c>
      <c r="G14" s="99">
        <f t="shared" si="0"/>
        <v>98.571428571428584</v>
      </c>
      <c r="I14" s="290">
        <v>8</v>
      </c>
      <c r="J14" s="99">
        <f t="shared" si="1"/>
        <v>0.95238095238095244</v>
      </c>
      <c r="L14" s="329">
        <v>2</v>
      </c>
      <c r="M14" s="99">
        <f t="shared" si="2"/>
        <v>0.23809523809523811</v>
      </c>
      <c r="O14" s="329">
        <v>0</v>
      </c>
      <c r="P14" s="99">
        <f t="shared" si="3"/>
        <v>0</v>
      </c>
      <c r="R14" s="329">
        <v>0</v>
      </c>
      <c r="S14" s="161">
        <f t="shared" si="4"/>
        <v>0</v>
      </c>
      <c r="U14" s="329">
        <v>1</v>
      </c>
      <c r="V14" s="160">
        <f t="shared" si="5"/>
        <v>0.11904761904761905</v>
      </c>
      <c r="X14" s="290"/>
      <c r="Y14" s="160">
        <f t="shared" si="6"/>
        <v>0</v>
      </c>
      <c r="AA14" s="290">
        <v>1</v>
      </c>
      <c r="AB14" s="160">
        <f t="shared" si="9"/>
        <v>0.11904761904761905</v>
      </c>
      <c r="AI14" s="52"/>
    </row>
    <row r="15" spans="1:44">
      <c r="A15" s="46" t="s">
        <v>21</v>
      </c>
      <c r="C15" s="155">
        <f t="shared" si="10"/>
        <v>1963</v>
      </c>
      <c r="D15" s="98">
        <f t="shared" si="8"/>
        <v>100.00000000000001</v>
      </c>
      <c r="F15" s="290">
        <v>1805</v>
      </c>
      <c r="G15" s="99">
        <f t="shared" si="0"/>
        <v>91.951095262353547</v>
      </c>
      <c r="I15" s="290">
        <v>157</v>
      </c>
      <c r="J15" s="99">
        <f t="shared" si="1"/>
        <v>7.9979623025980651</v>
      </c>
      <c r="L15" s="329">
        <v>1</v>
      </c>
      <c r="M15" s="99">
        <f t="shared" si="2"/>
        <v>5.094243504839531E-2</v>
      </c>
      <c r="O15" s="329">
        <v>0</v>
      </c>
      <c r="P15" s="99">
        <f t="shared" si="3"/>
        <v>0</v>
      </c>
      <c r="R15" s="329">
        <v>0</v>
      </c>
      <c r="S15" s="161">
        <f t="shared" si="4"/>
        <v>0</v>
      </c>
      <c r="U15" s="329">
        <v>0</v>
      </c>
      <c r="V15" s="160">
        <f t="shared" si="5"/>
        <v>0</v>
      </c>
      <c r="X15" s="290"/>
      <c r="Y15" s="160">
        <f t="shared" si="6"/>
        <v>0</v>
      </c>
      <c r="AA15" s="290"/>
      <c r="AB15" s="160">
        <f t="shared" si="9"/>
        <v>0</v>
      </c>
      <c r="AI15" s="49"/>
      <c r="AJ15" s="154"/>
    </row>
    <row r="16" spans="1:44">
      <c r="A16" s="46" t="s">
        <v>22</v>
      </c>
      <c r="C16" s="155">
        <f t="shared" si="10"/>
        <v>944</v>
      </c>
      <c r="D16" s="98">
        <f t="shared" si="8"/>
        <v>99.999999999999986</v>
      </c>
      <c r="F16" s="290">
        <v>697</v>
      </c>
      <c r="G16" s="99">
        <f t="shared" si="0"/>
        <v>73.834745762711862</v>
      </c>
      <c r="I16" s="290">
        <v>245</v>
      </c>
      <c r="J16" s="99">
        <f t="shared" si="1"/>
        <v>25.95338983050847</v>
      </c>
      <c r="L16" s="329">
        <v>0</v>
      </c>
      <c r="M16" s="99">
        <f t="shared" si="2"/>
        <v>0</v>
      </c>
      <c r="O16" s="329">
        <v>1</v>
      </c>
      <c r="P16" s="99">
        <f t="shared" si="3"/>
        <v>0.1059322033898305</v>
      </c>
      <c r="R16" s="329">
        <v>1</v>
      </c>
      <c r="S16" s="161">
        <f t="shared" si="4"/>
        <v>0.1059322033898305</v>
      </c>
      <c r="U16" s="329">
        <v>0</v>
      </c>
      <c r="V16" s="160">
        <f t="shared" si="5"/>
        <v>0</v>
      </c>
      <c r="X16" s="290"/>
      <c r="Y16" s="160">
        <f t="shared" si="6"/>
        <v>0</v>
      </c>
      <c r="AA16" s="290"/>
      <c r="AB16" s="160">
        <f t="shared" si="9"/>
        <v>0</v>
      </c>
      <c r="AI16" s="49"/>
      <c r="AJ16" s="154"/>
    </row>
    <row r="17" spans="1:35">
      <c r="A17" s="46" t="s">
        <v>23</v>
      </c>
      <c r="C17" s="155">
        <f t="shared" si="10"/>
        <v>321</v>
      </c>
      <c r="D17" s="98">
        <f t="shared" si="8"/>
        <v>100</v>
      </c>
      <c r="F17" s="290">
        <v>271</v>
      </c>
      <c r="G17" s="99">
        <f t="shared" si="0"/>
        <v>84.423676012461058</v>
      </c>
      <c r="I17" s="290">
        <v>48</v>
      </c>
      <c r="J17" s="99">
        <f t="shared" si="1"/>
        <v>14.953271028037381</v>
      </c>
      <c r="L17" s="329">
        <v>0</v>
      </c>
      <c r="M17" s="99">
        <f t="shared" si="2"/>
        <v>0</v>
      </c>
      <c r="O17" s="329">
        <v>1</v>
      </c>
      <c r="P17" s="99">
        <f t="shared" si="3"/>
        <v>0.3115264797507788</v>
      </c>
      <c r="R17" s="329">
        <v>0</v>
      </c>
      <c r="S17" s="161">
        <f t="shared" si="4"/>
        <v>0</v>
      </c>
      <c r="U17" s="329">
        <v>0</v>
      </c>
      <c r="V17" s="160">
        <f t="shared" si="5"/>
        <v>0</v>
      </c>
      <c r="X17" s="290">
        <v>1</v>
      </c>
      <c r="Y17" s="160">
        <f t="shared" si="6"/>
        <v>0.3115264797507788</v>
      </c>
      <c r="AA17" s="290"/>
      <c r="AB17" s="160">
        <f t="shared" si="9"/>
        <v>0</v>
      </c>
      <c r="AF17" s="696">
        <f>425+17</f>
        <v>442</v>
      </c>
      <c r="AI17" s="52"/>
    </row>
    <row r="18" spans="1:35">
      <c r="A18" s="46" t="s">
        <v>24</v>
      </c>
      <c r="C18" s="155">
        <f t="shared" si="10"/>
        <v>2234</v>
      </c>
      <c r="D18" s="98">
        <f t="shared" si="8"/>
        <v>100</v>
      </c>
      <c r="F18" s="290">
        <v>2230</v>
      </c>
      <c r="G18" s="99">
        <f t="shared" si="0"/>
        <v>99.820948970456584</v>
      </c>
      <c r="I18" s="290">
        <v>1</v>
      </c>
      <c r="J18" s="99">
        <f t="shared" si="1"/>
        <v>4.4762757385854966E-2</v>
      </c>
      <c r="L18" s="329">
        <v>2</v>
      </c>
      <c r="M18" s="99">
        <f t="shared" si="2"/>
        <v>8.9525514771709933E-2</v>
      </c>
      <c r="O18" s="329">
        <v>0</v>
      </c>
      <c r="P18" s="99">
        <f t="shared" si="3"/>
        <v>0</v>
      </c>
      <c r="R18" s="329">
        <v>0</v>
      </c>
      <c r="S18" s="161">
        <f t="shared" si="4"/>
        <v>0</v>
      </c>
      <c r="U18" s="329">
        <v>0</v>
      </c>
      <c r="V18" s="160">
        <f t="shared" si="5"/>
        <v>0</v>
      </c>
      <c r="X18" s="290">
        <v>1</v>
      </c>
      <c r="Y18" s="160">
        <f t="shared" si="6"/>
        <v>4.4762757385854966E-2</v>
      </c>
      <c r="AA18" s="290"/>
      <c r="AB18" s="160">
        <f t="shared" si="9"/>
        <v>0</v>
      </c>
      <c r="AI18" s="49"/>
    </row>
    <row r="19" spans="1:35">
      <c r="A19" s="46" t="s">
        <v>25</v>
      </c>
      <c r="C19" s="155">
        <f t="shared" si="10"/>
        <v>2687</v>
      </c>
      <c r="D19" s="98">
        <f t="shared" si="8"/>
        <v>100</v>
      </c>
      <c r="F19" s="290">
        <v>1835</v>
      </c>
      <c r="G19" s="99">
        <f t="shared" si="0"/>
        <v>68.291775213993304</v>
      </c>
      <c r="I19" s="290">
        <v>844</v>
      </c>
      <c r="J19" s="99">
        <f t="shared" si="1"/>
        <v>31.410494975809456</v>
      </c>
      <c r="L19" s="329">
        <v>4</v>
      </c>
      <c r="M19" s="99">
        <f t="shared" si="2"/>
        <v>0.14886490509862302</v>
      </c>
      <c r="O19" s="329">
        <v>0</v>
      </c>
      <c r="P19" s="99">
        <f t="shared" si="3"/>
        <v>0</v>
      </c>
      <c r="R19" s="329">
        <v>1</v>
      </c>
      <c r="S19" s="161">
        <f t="shared" si="4"/>
        <v>3.7216226274655755E-2</v>
      </c>
      <c r="U19" s="329">
        <v>2</v>
      </c>
      <c r="V19" s="160">
        <f t="shared" si="5"/>
        <v>7.4432452549311509E-2</v>
      </c>
      <c r="X19" s="290">
        <v>1</v>
      </c>
      <c r="Y19" s="160">
        <f>X19/C19*100</f>
        <v>3.7216226274655755E-2</v>
      </c>
      <c r="AA19" s="290"/>
      <c r="AB19" s="160">
        <f t="shared" si="9"/>
        <v>0</v>
      </c>
      <c r="AI19" s="52"/>
    </row>
    <row r="20" spans="1:35">
      <c r="A20" s="46" t="s">
        <v>26</v>
      </c>
      <c r="C20" s="155">
        <f t="shared" si="10"/>
        <v>758</v>
      </c>
      <c r="D20" s="98">
        <f t="shared" si="8"/>
        <v>100</v>
      </c>
      <c r="F20" s="290">
        <v>728</v>
      </c>
      <c r="G20" s="99">
        <f t="shared" si="0"/>
        <v>96.042216358839056</v>
      </c>
      <c r="I20" s="290">
        <v>30</v>
      </c>
      <c r="J20" s="99">
        <f t="shared" si="1"/>
        <v>3.9577836411609502</v>
      </c>
      <c r="L20" s="329">
        <v>0</v>
      </c>
      <c r="M20" s="99">
        <f t="shared" si="2"/>
        <v>0</v>
      </c>
      <c r="O20" s="329">
        <v>0</v>
      </c>
      <c r="P20" s="99">
        <f t="shared" si="3"/>
        <v>0</v>
      </c>
      <c r="R20" s="329">
        <v>0</v>
      </c>
      <c r="S20" s="161">
        <f t="shared" si="4"/>
        <v>0</v>
      </c>
      <c r="U20" s="329">
        <v>0</v>
      </c>
      <c r="V20" s="160">
        <f t="shared" si="5"/>
        <v>0</v>
      </c>
      <c r="X20" s="290"/>
      <c r="Y20" s="160">
        <f t="shared" si="6"/>
        <v>0</v>
      </c>
      <c r="AA20" s="290"/>
      <c r="AB20" s="160">
        <f t="shared" si="9"/>
        <v>0</v>
      </c>
    </row>
    <row r="21" spans="1:35">
      <c r="A21" s="46" t="s">
        <v>27</v>
      </c>
      <c r="C21" s="155">
        <f t="shared" si="10"/>
        <v>6844</v>
      </c>
      <c r="D21" s="98">
        <f t="shared" si="8"/>
        <v>100.00000000000001</v>
      </c>
      <c r="F21" s="290">
        <v>5979</v>
      </c>
      <c r="G21" s="99">
        <f t="shared" si="0"/>
        <v>87.361192285213335</v>
      </c>
      <c r="I21" s="290">
        <v>845</v>
      </c>
      <c r="J21" s="99">
        <f t="shared" si="1"/>
        <v>12.346580946814727</v>
      </c>
      <c r="L21" s="329">
        <v>4</v>
      </c>
      <c r="M21" s="99">
        <f t="shared" si="2"/>
        <v>5.8445353594389245E-2</v>
      </c>
      <c r="O21" s="329">
        <v>3</v>
      </c>
      <c r="P21" s="99">
        <f t="shared" si="3"/>
        <v>4.3834015195791935E-2</v>
      </c>
      <c r="R21" s="329">
        <v>0</v>
      </c>
      <c r="S21" s="161">
        <f t="shared" si="4"/>
        <v>0</v>
      </c>
      <c r="U21" s="329">
        <v>1</v>
      </c>
      <c r="V21" s="160">
        <f t="shared" si="5"/>
        <v>1.4611338398597311E-2</v>
      </c>
      <c r="X21" s="290">
        <v>12</v>
      </c>
      <c r="Y21" s="160">
        <f t="shared" si="6"/>
        <v>0.17533606078316774</v>
      </c>
      <c r="AA21" s="290"/>
      <c r="AB21" s="160">
        <f t="shared" si="9"/>
        <v>0</v>
      </c>
    </row>
    <row r="22" spans="1:35">
      <c r="A22" s="46" t="s">
        <v>28</v>
      </c>
      <c r="C22" s="155">
        <f t="shared" si="10"/>
        <v>1160</v>
      </c>
      <c r="D22" s="98">
        <f t="shared" si="8"/>
        <v>100</v>
      </c>
      <c r="F22" s="290">
        <v>1109</v>
      </c>
      <c r="G22" s="99">
        <f t="shared" si="0"/>
        <v>95.603448275862064</v>
      </c>
      <c r="I22" s="290">
        <v>50</v>
      </c>
      <c r="J22" s="99">
        <f t="shared" si="1"/>
        <v>4.3103448275862073</v>
      </c>
      <c r="L22" s="329">
        <v>0</v>
      </c>
      <c r="M22" s="99">
        <f t="shared" si="2"/>
        <v>0</v>
      </c>
      <c r="O22" s="329">
        <v>1</v>
      </c>
      <c r="P22" s="99">
        <f t="shared" si="3"/>
        <v>8.6206896551724144E-2</v>
      </c>
      <c r="R22" s="329">
        <v>0</v>
      </c>
      <c r="S22" s="161">
        <f t="shared" si="4"/>
        <v>0</v>
      </c>
      <c r="U22" s="329">
        <v>0</v>
      </c>
      <c r="V22" s="160">
        <f t="shared" si="5"/>
        <v>0</v>
      </c>
      <c r="X22" s="290"/>
      <c r="Y22" s="160">
        <f t="shared" si="6"/>
        <v>0</v>
      </c>
      <c r="AA22" s="290"/>
      <c r="AB22" s="160">
        <f t="shared" si="9"/>
        <v>0</v>
      </c>
    </row>
    <row r="23" spans="1:35">
      <c r="A23" s="46" t="s">
        <v>29</v>
      </c>
      <c r="C23" s="155">
        <f t="shared" si="10"/>
        <v>426</v>
      </c>
      <c r="D23" s="98">
        <f t="shared" si="8"/>
        <v>99.999999999999986</v>
      </c>
      <c r="F23" s="290">
        <v>310</v>
      </c>
      <c r="G23" s="99">
        <f t="shared" si="0"/>
        <v>72.769953051643185</v>
      </c>
      <c r="I23" s="290">
        <v>108</v>
      </c>
      <c r="J23" s="99">
        <f t="shared" si="1"/>
        <v>25.352112676056336</v>
      </c>
      <c r="L23" s="329">
        <v>0</v>
      </c>
      <c r="M23" s="99">
        <f t="shared" si="2"/>
        <v>0</v>
      </c>
      <c r="O23" s="329">
        <v>0</v>
      </c>
      <c r="P23" s="99">
        <f t="shared" si="3"/>
        <v>0</v>
      </c>
      <c r="R23" s="329">
        <v>0</v>
      </c>
      <c r="S23" s="161">
        <f t="shared" si="4"/>
        <v>0</v>
      </c>
      <c r="U23" s="329">
        <v>8</v>
      </c>
      <c r="V23" s="160">
        <f t="shared" si="5"/>
        <v>1.8779342723004695</v>
      </c>
      <c r="X23" s="290"/>
      <c r="Y23" s="160">
        <f t="shared" si="6"/>
        <v>0</v>
      </c>
      <c r="AA23" s="290"/>
      <c r="AB23" s="160">
        <f t="shared" si="9"/>
        <v>0</v>
      </c>
    </row>
    <row r="24" spans="1:35">
      <c r="A24" s="46" t="s">
        <v>30</v>
      </c>
      <c r="C24" s="155">
        <f t="shared" si="10"/>
        <v>14166</v>
      </c>
      <c r="D24" s="98">
        <f t="shared" si="8"/>
        <v>100</v>
      </c>
      <c r="F24" s="290">
        <v>14098</v>
      </c>
      <c r="G24" s="99">
        <f t="shared" si="0"/>
        <v>99.519977410701671</v>
      </c>
      <c r="I24" s="290">
        <v>35</v>
      </c>
      <c r="J24" s="99">
        <f t="shared" si="1"/>
        <v>0.24707045037413528</v>
      </c>
      <c r="L24" s="329">
        <v>16</v>
      </c>
      <c r="M24" s="99">
        <f t="shared" si="2"/>
        <v>0.1129464915996047</v>
      </c>
      <c r="O24" s="329">
        <v>0</v>
      </c>
      <c r="P24" s="99">
        <f t="shared" si="3"/>
        <v>0</v>
      </c>
      <c r="R24" s="329">
        <v>1</v>
      </c>
      <c r="S24" s="161">
        <f t="shared" si="4"/>
        <v>7.0591557249752935E-3</v>
      </c>
      <c r="U24" s="329">
        <v>0</v>
      </c>
      <c r="V24" s="160">
        <f t="shared" si="5"/>
        <v>0</v>
      </c>
      <c r="X24" s="290">
        <v>8</v>
      </c>
      <c r="Y24" s="160">
        <f t="shared" si="6"/>
        <v>5.6473245799802348E-2</v>
      </c>
      <c r="AA24" s="290">
        <v>8</v>
      </c>
      <c r="AB24" s="160">
        <f t="shared" si="9"/>
        <v>5.6473245799802348E-2</v>
      </c>
    </row>
    <row r="25" spans="1:35">
      <c r="A25" s="46" t="s">
        <v>31</v>
      </c>
      <c r="C25" s="155">
        <f t="shared" si="10"/>
        <v>742</v>
      </c>
      <c r="D25" s="98">
        <f t="shared" si="8"/>
        <v>99.999999999999986</v>
      </c>
      <c r="F25" s="290">
        <v>589</v>
      </c>
      <c r="G25" s="99">
        <f t="shared" si="0"/>
        <v>79.380053908355791</v>
      </c>
      <c r="I25" s="290">
        <v>150</v>
      </c>
      <c r="J25" s="99">
        <f t="shared" si="1"/>
        <v>20.215633423180591</v>
      </c>
      <c r="L25" s="329">
        <v>1</v>
      </c>
      <c r="M25" s="99">
        <f t="shared" si="2"/>
        <v>0.13477088948787064</v>
      </c>
      <c r="O25" s="329">
        <v>2</v>
      </c>
      <c r="P25" s="99">
        <f t="shared" si="3"/>
        <v>0.26954177897574128</v>
      </c>
      <c r="R25" s="329">
        <v>0</v>
      </c>
      <c r="S25" s="161">
        <f t="shared" si="4"/>
        <v>0</v>
      </c>
      <c r="U25" s="329">
        <v>0</v>
      </c>
      <c r="V25" s="160">
        <f t="shared" si="5"/>
        <v>0</v>
      </c>
      <c r="X25" s="290"/>
      <c r="Y25" s="160">
        <f t="shared" si="6"/>
        <v>0</v>
      </c>
      <c r="AA25" s="290"/>
      <c r="AB25" s="160">
        <f t="shared" si="9"/>
        <v>0</v>
      </c>
    </row>
    <row r="26" spans="1:35">
      <c r="A26" s="46" t="s">
        <v>32</v>
      </c>
      <c r="C26" s="155">
        <f t="shared" si="10"/>
        <v>444</v>
      </c>
      <c r="D26" s="98">
        <f t="shared" si="8"/>
        <v>100.00000000000001</v>
      </c>
      <c r="F26" s="290">
        <v>331</v>
      </c>
      <c r="G26" s="99">
        <f t="shared" si="0"/>
        <v>74.549549549549553</v>
      </c>
      <c r="I26" s="290">
        <v>108</v>
      </c>
      <c r="J26" s="99">
        <f t="shared" si="1"/>
        <v>24.324324324324326</v>
      </c>
      <c r="L26" s="329">
        <v>1</v>
      </c>
      <c r="M26" s="99">
        <f t="shared" si="2"/>
        <v>0.22522522522522523</v>
      </c>
      <c r="O26" s="329">
        <v>3</v>
      </c>
      <c r="P26" s="99">
        <f t="shared" si="3"/>
        <v>0.67567567567567566</v>
      </c>
      <c r="R26" s="329">
        <v>0</v>
      </c>
      <c r="S26" s="161">
        <f t="shared" si="4"/>
        <v>0</v>
      </c>
      <c r="U26" s="329">
        <v>1</v>
      </c>
      <c r="V26" s="160">
        <f t="shared" si="5"/>
        <v>0.22522522522522523</v>
      </c>
      <c r="X26" s="290"/>
      <c r="Y26" s="160">
        <f t="shared" si="6"/>
        <v>0</v>
      </c>
      <c r="AA26" s="290"/>
      <c r="AB26" s="160">
        <f t="shared" si="9"/>
        <v>0</v>
      </c>
    </row>
    <row r="27" spans="1:35">
      <c r="A27" s="46" t="s">
        <v>33</v>
      </c>
      <c r="C27" s="155">
        <f t="shared" si="10"/>
        <v>917</v>
      </c>
      <c r="D27" s="98">
        <f t="shared" si="8"/>
        <v>100</v>
      </c>
      <c r="F27" s="290">
        <v>820</v>
      </c>
      <c r="G27" s="99">
        <f t="shared" si="0"/>
        <v>89.42202835332607</v>
      </c>
      <c r="I27" s="290">
        <v>95</v>
      </c>
      <c r="J27" s="99">
        <f t="shared" si="1"/>
        <v>10.359869138495092</v>
      </c>
      <c r="L27" s="329">
        <v>1</v>
      </c>
      <c r="M27" s="99">
        <f t="shared" si="2"/>
        <v>0.10905125408942204</v>
      </c>
      <c r="O27" s="329">
        <v>0</v>
      </c>
      <c r="P27" s="99">
        <f t="shared" si="3"/>
        <v>0</v>
      </c>
      <c r="R27" s="329">
        <v>0</v>
      </c>
      <c r="S27" s="161">
        <f t="shared" si="4"/>
        <v>0</v>
      </c>
      <c r="U27" s="329">
        <v>0</v>
      </c>
      <c r="V27" s="160">
        <f t="shared" si="5"/>
        <v>0</v>
      </c>
      <c r="X27" s="290">
        <v>1</v>
      </c>
      <c r="Y27" s="160">
        <f t="shared" si="6"/>
        <v>0.10905125408942204</v>
      </c>
      <c r="AA27" s="290"/>
      <c r="AB27" s="160">
        <f t="shared" si="9"/>
        <v>0</v>
      </c>
    </row>
    <row r="28" spans="1:35">
      <c r="A28" s="46" t="s">
        <v>34</v>
      </c>
      <c r="C28" s="155">
        <f t="shared" si="10"/>
        <v>556</v>
      </c>
      <c r="D28" s="98">
        <f t="shared" si="8"/>
        <v>100</v>
      </c>
      <c r="F28" s="290">
        <v>423</v>
      </c>
      <c r="G28" s="99">
        <f t="shared" si="0"/>
        <v>76.079136690647488</v>
      </c>
      <c r="I28" s="290">
        <v>88</v>
      </c>
      <c r="J28" s="99">
        <f t="shared" si="1"/>
        <v>15.827338129496402</v>
      </c>
      <c r="L28" s="329">
        <v>35</v>
      </c>
      <c r="M28" s="99">
        <f t="shared" si="2"/>
        <v>6.2949640287769784</v>
      </c>
      <c r="O28" s="329">
        <v>7</v>
      </c>
      <c r="P28" s="99">
        <f t="shared" si="3"/>
        <v>1.2589928057553956</v>
      </c>
      <c r="R28" s="329">
        <v>0</v>
      </c>
      <c r="S28" s="161">
        <f t="shared" si="4"/>
        <v>0</v>
      </c>
      <c r="U28" s="329">
        <v>3</v>
      </c>
      <c r="V28" s="160">
        <f t="shared" si="5"/>
        <v>0.53956834532374098</v>
      </c>
      <c r="X28" s="290"/>
      <c r="Y28" s="160">
        <f t="shared" si="6"/>
        <v>0</v>
      </c>
      <c r="AA28" s="290"/>
      <c r="AB28" s="160">
        <f t="shared" si="9"/>
        <v>0</v>
      </c>
    </row>
    <row r="29" spans="1:35">
      <c r="A29" s="46" t="s">
        <v>35</v>
      </c>
      <c r="C29" s="155">
        <f t="shared" si="10"/>
        <v>2295</v>
      </c>
      <c r="D29" s="98">
        <f t="shared" si="8"/>
        <v>100.00000000000001</v>
      </c>
      <c r="F29" s="290">
        <v>2288</v>
      </c>
      <c r="G29" s="99">
        <f t="shared" si="0"/>
        <v>99.694989106753823</v>
      </c>
      <c r="I29" s="290">
        <v>6</v>
      </c>
      <c r="J29" s="99">
        <f t="shared" si="1"/>
        <v>0.26143790849673199</v>
      </c>
      <c r="L29" s="329">
        <v>0</v>
      </c>
      <c r="M29" s="99">
        <f t="shared" si="2"/>
        <v>0</v>
      </c>
      <c r="O29" s="329">
        <v>1</v>
      </c>
      <c r="P29" s="99">
        <f t="shared" si="3"/>
        <v>4.3572984749455333E-2</v>
      </c>
      <c r="R29" s="329">
        <v>0</v>
      </c>
      <c r="S29" s="161">
        <f t="shared" si="4"/>
        <v>0</v>
      </c>
      <c r="U29" s="329">
        <v>0</v>
      </c>
      <c r="V29" s="160">
        <f t="shared" si="5"/>
        <v>0</v>
      </c>
      <c r="X29" s="290"/>
      <c r="Y29" s="160">
        <f t="shared" si="6"/>
        <v>0</v>
      </c>
      <c r="AA29" s="290"/>
      <c r="AB29" s="160">
        <f t="shared" si="9"/>
        <v>0</v>
      </c>
    </row>
    <row r="30" spans="1:35">
      <c r="A30" s="46" t="s">
        <v>36</v>
      </c>
      <c r="B30" s="52"/>
      <c r="C30" s="172">
        <f t="shared" si="10"/>
        <v>763</v>
      </c>
      <c r="D30" s="53">
        <f t="shared" si="8"/>
        <v>100</v>
      </c>
      <c r="E30" s="52"/>
      <c r="F30" s="291">
        <v>750</v>
      </c>
      <c r="G30" s="158">
        <f t="shared" si="0"/>
        <v>98.296199213630402</v>
      </c>
      <c r="H30" s="52"/>
      <c r="I30" s="291">
        <v>13</v>
      </c>
      <c r="J30" s="158">
        <f t="shared" si="1"/>
        <v>1.7038007863695939</v>
      </c>
      <c r="K30" s="52"/>
      <c r="L30" s="330">
        <v>0</v>
      </c>
      <c r="M30" s="158">
        <f t="shared" si="2"/>
        <v>0</v>
      </c>
      <c r="N30" s="52"/>
      <c r="O30" s="330">
        <v>0</v>
      </c>
      <c r="P30" s="158">
        <f t="shared" si="3"/>
        <v>0</v>
      </c>
      <c r="Q30" s="52"/>
      <c r="R30" s="330">
        <v>0</v>
      </c>
      <c r="S30" s="166">
        <f t="shared" si="4"/>
        <v>0</v>
      </c>
      <c r="T30" s="52"/>
      <c r="U30" s="330">
        <v>0</v>
      </c>
      <c r="V30" s="165">
        <f t="shared" si="5"/>
        <v>0</v>
      </c>
      <c r="W30" s="52"/>
      <c r="X30" s="291"/>
      <c r="Y30" s="165">
        <f t="shared" si="6"/>
        <v>0</v>
      </c>
      <c r="Z30" s="52"/>
      <c r="AA30" s="291"/>
      <c r="AB30" s="165">
        <f t="shared" si="9"/>
        <v>0</v>
      </c>
    </row>
    <row r="31" spans="1:35">
      <c r="A31" s="46" t="s">
        <v>37</v>
      </c>
      <c r="B31" s="52"/>
      <c r="C31" s="172">
        <f t="shared" si="10"/>
        <v>763</v>
      </c>
      <c r="D31" s="53">
        <f t="shared" si="8"/>
        <v>99.999999999999986</v>
      </c>
      <c r="E31" s="52"/>
      <c r="F31" s="291">
        <v>562</v>
      </c>
      <c r="G31" s="158">
        <f t="shared" si="0"/>
        <v>73.656618610747046</v>
      </c>
      <c r="H31" s="52"/>
      <c r="I31" s="291">
        <v>194</v>
      </c>
      <c r="J31" s="158">
        <f t="shared" si="1"/>
        <v>25.4259501965924</v>
      </c>
      <c r="K31" s="52"/>
      <c r="L31" s="330">
        <v>6</v>
      </c>
      <c r="M31" s="158">
        <f t="shared" si="2"/>
        <v>0.78636959370904314</v>
      </c>
      <c r="N31" s="52"/>
      <c r="O31" s="330">
        <v>0</v>
      </c>
      <c r="P31" s="158">
        <f t="shared" si="3"/>
        <v>0</v>
      </c>
      <c r="Q31" s="52"/>
      <c r="R31" s="330">
        <v>0</v>
      </c>
      <c r="S31" s="166">
        <f t="shared" si="4"/>
        <v>0</v>
      </c>
      <c r="T31" s="52"/>
      <c r="U31" s="330">
        <v>1</v>
      </c>
      <c r="V31" s="165">
        <f t="shared" si="5"/>
        <v>0.13106159895150721</v>
      </c>
      <c r="W31" s="52"/>
      <c r="X31" s="291"/>
      <c r="Y31" s="165">
        <f t="shared" si="6"/>
        <v>0</v>
      </c>
      <c r="Z31" s="52"/>
      <c r="AA31" s="291"/>
      <c r="AB31" s="165">
        <f t="shared" si="9"/>
        <v>0</v>
      </c>
      <c r="AC31" s="52"/>
      <c r="AD31" s="52"/>
    </row>
    <row r="32" spans="1:35" ht="12" customHeight="1">
      <c r="A32" s="162" t="s">
        <v>38</v>
      </c>
      <c r="B32" s="162"/>
      <c r="C32" s="315">
        <f t="shared" si="10"/>
        <v>6</v>
      </c>
      <c r="D32" s="163">
        <v>0</v>
      </c>
      <c r="E32" s="162"/>
      <c r="F32" s="292">
        <v>5</v>
      </c>
      <c r="G32" s="332">
        <v>0</v>
      </c>
      <c r="H32" s="162"/>
      <c r="I32" s="292">
        <v>1</v>
      </c>
      <c r="J32" s="332">
        <v>0</v>
      </c>
      <c r="K32" s="162"/>
      <c r="L32" s="331">
        <v>0</v>
      </c>
      <c r="M32" s="334">
        <v>0</v>
      </c>
      <c r="N32" s="162"/>
      <c r="O32" s="331">
        <v>0</v>
      </c>
      <c r="P32" s="334">
        <f t="shared" si="3"/>
        <v>0</v>
      </c>
      <c r="Q32" s="332"/>
      <c r="R32" s="328">
        <v>0</v>
      </c>
      <c r="S32" s="332">
        <f t="shared" si="4"/>
        <v>0</v>
      </c>
      <c r="T32" s="332"/>
      <c r="U32" s="331">
        <v>0</v>
      </c>
      <c r="V32" s="332">
        <f t="shared" si="5"/>
        <v>0</v>
      </c>
      <c r="W32" s="162"/>
      <c r="X32" s="292"/>
      <c r="Y32" s="332">
        <v>0</v>
      </c>
      <c r="Z32" s="332"/>
      <c r="AA32" s="328"/>
      <c r="AB32" s="332">
        <v>0</v>
      </c>
    </row>
    <row r="33" spans="1:46" s="149" customFormat="1" ht="17.25" customHeight="1">
      <c r="A33" s="595" t="s">
        <v>128</v>
      </c>
      <c r="B33" s="595"/>
      <c r="C33" s="595"/>
      <c r="D33" s="595"/>
      <c r="E33" s="595"/>
      <c r="F33" s="595"/>
      <c r="G33" s="595"/>
      <c r="H33" s="595"/>
      <c r="I33" s="595"/>
      <c r="J33" s="595"/>
      <c r="K33" s="595"/>
      <c r="L33" s="595"/>
      <c r="M33" s="595"/>
      <c r="N33" s="595"/>
      <c r="O33" s="595"/>
      <c r="P33" s="595"/>
      <c r="Q33" s="595"/>
      <c r="R33" s="595"/>
      <c r="S33" s="595"/>
      <c r="T33" s="595"/>
      <c r="U33" s="595"/>
      <c r="V33" s="595"/>
      <c r="W33" s="326"/>
      <c r="X33" s="327"/>
      <c r="Y33" s="48"/>
      <c r="Z33" s="326"/>
      <c r="AA33" s="327"/>
      <c r="AB33" s="48"/>
      <c r="AC33" s="152"/>
      <c r="AD33" s="221"/>
      <c r="AF33" s="152"/>
      <c r="AG33" s="221"/>
      <c r="AJ33" s="221"/>
      <c r="AL33" s="150"/>
      <c r="AM33" s="150"/>
      <c r="AN33" s="150"/>
      <c r="AO33" s="150"/>
      <c r="AP33" s="150"/>
      <c r="AQ33" s="150"/>
      <c r="AR33" s="150"/>
    </row>
    <row r="39" spans="1:46" s="52" customFormat="1">
      <c r="C39" s="172"/>
      <c r="D39" s="53"/>
      <c r="F39" s="227"/>
      <c r="I39" s="227"/>
      <c r="L39" s="227"/>
      <c r="M39" s="158"/>
      <c r="O39" s="227"/>
      <c r="P39" s="335"/>
      <c r="R39" s="227"/>
      <c r="U39" s="227"/>
      <c r="X39" s="227"/>
      <c r="AA39" s="228"/>
    </row>
    <row r="40" spans="1:46" s="52" customFormat="1">
      <c r="C40" s="172"/>
      <c r="D40" s="53"/>
      <c r="F40" s="227"/>
      <c r="I40" s="227"/>
      <c r="L40" s="227"/>
      <c r="M40" s="158"/>
      <c r="O40" s="227"/>
      <c r="P40" s="335"/>
      <c r="R40" s="227"/>
      <c r="U40" s="227"/>
      <c r="X40" s="227"/>
      <c r="AA40" s="228"/>
    </row>
    <row r="41" spans="1:46" s="52" customFormat="1" ht="25.5">
      <c r="C41" s="172"/>
      <c r="D41" s="53"/>
      <c r="F41" s="227"/>
      <c r="I41" s="227"/>
      <c r="L41" s="227"/>
      <c r="M41" s="158"/>
      <c r="O41" s="227"/>
      <c r="P41" s="335"/>
      <c r="R41" s="227"/>
      <c r="U41" s="227"/>
      <c r="X41" s="227"/>
      <c r="AA41" s="228"/>
      <c r="AN41" s="49" t="s">
        <v>48</v>
      </c>
      <c r="AO41" s="49" t="s">
        <v>49</v>
      </c>
      <c r="AP41" s="49" t="s">
        <v>50</v>
      </c>
      <c r="AQ41" s="49" t="s">
        <v>51</v>
      </c>
      <c r="AR41" s="49" t="s">
        <v>52</v>
      </c>
      <c r="AS41" s="49" t="s">
        <v>53</v>
      </c>
      <c r="AT41" s="49" t="s">
        <v>45</v>
      </c>
    </row>
    <row r="42" spans="1:46" s="52" customFormat="1">
      <c r="C42" s="172"/>
      <c r="D42" s="53"/>
      <c r="F42" s="227"/>
      <c r="I42" s="227"/>
      <c r="L42" s="227"/>
      <c r="M42" s="158"/>
      <c r="O42" s="227"/>
      <c r="P42" s="335"/>
      <c r="R42" s="227"/>
      <c r="U42" s="227"/>
      <c r="X42" s="227"/>
      <c r="AA42" s="228"/>
      <c r="AM42" s="153" t="s">
        <v>15</v>
      </c>
      <c r="AN42" s="159">
        <v>92.765309155766943</v>
      </c>
      <c r="AO42" s="159">
        <v>7.1325059453032109</v>
      </c>
      <c r="AP42" s="159">
        <v>3.34423305588585E-2</v>
      </c>
      <c r="AQ42" s="159">
        <v>2.2294887039239E-2</v>
      </c>
      <c r="AR42" s="159">
        <v>1.8579072532699165E-3</v>
      </c>
      <c r="AS42" s="159">
        <v>2.0436979785969082E-2</v>
      </c>
      <c r="AT42" s="159">
        <v>2.4152794292508918E-2</v>
      </c>
    </row>
    <row r="43" spans="1:46" s="52" customFormat="1">
      <c r="C43" s="172"/>
      <c r="D43" s="53"/>
      <c r="F43" s="227"/>
      <c r="I43" s="227"/>
      <c r="L43" s="227"/>
      <c r="M43" s="158"/>
      <c r="O43" s="227"/>
      <c r="P43" s="335"/>
      <c r="R43" s="227"/>
      <c r="U43" s="227"/>
      <c r="X43" s="227"/>
      <c r="AA43" s="228"/>
      <c r="AM43" s="46" t="s">
        <v>19</v>
      </c>
      <c r="AN43" s="158">
        <v>93.202416918428995</v>
      </c>
      <c r="AO43" s="158">
        <v>6.6465256797583088</v>
      </c>
      <c r="AP43" s="164">
        <v>0</v>
      </c>
      <c r="AQ43" s="165">
        <v>0</v>
      </c>
      <c r="AR43" s="166">
        <v>0</v>
      </c>
      <c r="AS43" s="165">
        <v>0.15105740181268881</v>
      </c>
      <c r="AT43" s="165">
        <v>0</v>
      </c>
    </row>
    <row r="44" spans="1:46" s="52" customFormat="1">
      <c r="C44" s="172"/>
      <c r="D44" s="53"/>
      <c r="F44" s="227"/>
      <c r="I44" s="227"/>
      <c r="L44" s="227"/>
      <c r="M44" s="158"/>
      <c r="O44" s="227"/>
      <c r="P44" s="335"/>
      <c r="R44" s="227"/>
      <c r="U44" s="227"/>
      <c r="X44" s="227"/>
      <c r="AA44" s="228"/>
      <c r="AM44" s="46" t="s">
        <v>20</v>
      </c>
      <c r="AN44" s="158">
        <v>99.068901303538169</v>
      </c>
      <c r="AO44" s="158">
        <v>0.74487895716945995</v>
      </c>
      <c r="AP44" s="164">
        <v>9.3109869646182494E-2</v>
      </c>
      <c r="AQ44" s="165">
        <v>0</v>
      </c>
      <c r="AR44" s="166">
        <v>0</v>
      </c>
      <c r="AS44" s="165">
        <v>0</v>
      </c>
      <c r="AT44" s="165">
        <v>9.3109869646182494E-2</v>
      </c>
    </row>
    <row r="45" spans="1:46" s="52" customFormat="1">
      <c r="C45" s="172"/>
      <c r="D45" s="53"/>
      <c r="F45" s="227"/>
      <c r="I45" s="227"/>
      <c r="L45" s="227"/>
      <c r="M45" s="158"/>
      <c r="O45" s="227"/>
      <c r="P45" s="335"/>
      <c r="R45" s="227"/>
      <c r="U45" s="227"/>
      <c r="X45" s="227"/>
      <c r="AA45" s="228"/>
      <c r="AM45" s="46" t="s">
        <v>21</v>
      </c>
      <c r="AN45" s="158">
        <v>97.031963470319639</v>
      </c>
      <c r="AO45" s="158">
        <v>2.9299847792998475</v>
      </c>
      <c r="AP45" s="164">
        <v>0</v>
      </c>
      <c r="AQ45" s="165">
        <v>0</v>
      </c>
      <c r="AR45" s="166">
        <v>0</v>
      </c>
      <c r="AS45" s="165">
        <v>3.8051750380517502E-2</v>
      </c>
      <c r="AT45" s="165">
        <v>0</v>
      </c>
    </row>
    <row r="46" spans="1:46" s="52" customFormat="1">
      <c r="C46" s="172"/>
      <c r="D46" s="53"/>
      <c r="F46" s="227"/>
      <c r="I46" s="227"/>
      <c r="L46" s="227"/>
      <c r="M46" s="158"/>
      <c r="O46" s="227"/>
      <c r="P46" s="335"/>
      <c r="R46" s="227"/>
      <c r="U46" s="227"/>
      <c r="X46" s="227"/>
      <c r="AA46" s="228"/>
      <c r="AM46" s="46" t="s">
        <v>22</v>
      </c>
      <c r="AN46" s="158">
        <v>80.466237942122191</v>
      </c>
      <c r="AO46" s="158">
        <v>19.533762057877812</v>
      </c>
      <c r="AP46" s="164">
        <v>0</v>
      </c>
      <c r="AQ46" s="165">
        <v>0</v>
      </c>
      <c r="AR46" s="166">
        <v>0</v>
      </c>
      <c r="AS46" s="165">
        <v>0</v>
      </c>
      <c r="AT46" s="165">
        <v>0</v>
      </c>
    </row>
    <row r="47" spans="1:46" s="52" customFormat="1">
      <c r="C47" s="172"/>
      <c r="D47" s="53"/>
      <c r="F47" s="227"/>
      <c r="I47" s="227"/>
      <c r="L47" s="227"/>
      <c r="M47" s="158"/>
      <c r="O47" s="227"/>
      <c r="P47" s="335"/>
      <c r="R47" s="227"/>
      <c r="U47" s="227"/>
      <c r="X47" s="227"/>
      <c r="AA47" s="228"/>
      <c r="AM47" s="46" t="s">
        <v>23</v>
      </c>
      <c r="AN47" s="158">
        <v>84.491978609625676</v>
      </c>
      <c r="AO47" s="158">
        <v>15.508021390374333</v>
      </c>
      <c r="AP47" s="164">
        <v>0</v>
      </c>
      <c r="AQ47" s="165">
        <v>0</v>
      </c>
      <c r="AR47" s="166">
        <v>0</v>
      </c>
      <c r="AS47" s="165">
        <v>0</v>
      </c>
      <c r="AT47" s="165">
        <v>0</v>
      </c>
    </row>
    <row r="48" spans="1:46" s="52" customFormat="1">
      <c r="C48" s="172"/>
      <c r="D48" s="53"/>
      <c r="F48" s="227"/>
      <c r="I48" s="227"/>
      <c r="L48" s="227"/>
      <c r="M48" s="158"/>
      <c r="O48" s="227"/>
      <c r="P48" s="335"/>
      <c r="R48" s="227"/>
      <c r="U48" s="227"/>
      <c r="X48" s="227"/>
      <c r="AA48" s="228"/>
      <c r="AM48" s="46" t="s">
        <v>24</v>
      </c>
      <c r="AN48" s="158">
        <v>99.790867898222373</v>
      </c>
      <c r="AO48" s="158">
        <v>0.20913210177762287</v>
      </c>
      <c r="AP48" s="164">
        <v>0</v>
      </c>
      <c r="AQ48" s="165">
        <v>0</v>
      </c>
      <c r="AR48" s="166">
        <v>0</v>
      </c>
      <c r="AS48" s="165">
        <v>0</v>
      </c>
      <c r="AT48" s="165">
        <v>0</v>
      </c>
    </row>
    <row r="49" spans="3:46" s="52" customFormat="1">
      <c r="C49" s="172"/>
      <c r="D49" s="53"/>
      <c r="F49" s="227"/>
      <c r="I49" s="227"/>
      <c r="L49" s="227"/>
      <c r="M49" s="158"/>
      <c r="O49" s="227"/>
      <c r="P49" s="335"/>
      <c r="R49" s="227"/>
      <c r="U49" s="227"/>
      <c r="X49" s="227"/>
      <c r="AA49" s="228"/>
      <c r="AM49" s="46" t="s">
        <v>25</v>
      </c>
      <c r="AN49" s="158">
        <v>68.81855217800063</v>
      </c>
      <c r="AO49" s="158">
        <v>31.11877154497023</v>
      </c>
      <c r="AP49" s="164">
        <v>0</v>
      </c>
      <c r="AQ49" s="165">
        <v>3.1338138514572234E-2</v>
      </c>
      <c r="AR49" s="166">
        <v>0</v>
      </c>
      <c r="AS49" s="165">
        <v>0</v>
      </c>
      <c r="AT49" s="165">
        <v>3.1338138514572234E-2</v>
      </c>
    </row>
    <row r="50" spans="3:46" s="52" customFormat="1">
      <c r="C50" s="172"/>
      <c r="D50" s="53"/>
      <c r="F50" s="227"/>
      <c r="I50" s="227"/>
      <c r="L50" s="227"/>
      <c r="M50" s="158"/>
      <c r="O50" s="227"/>
      <c r="P50" s="335"/>
      <c r="R50" s="227"/>
      <c r="U50" s="227"/>
      <c r="X50" s="227"/>
      <c r="AA50" s="228"/>
      <c r="AM50" s="46" t="s">
        <v>26</v>
      </c>
      <c r="AN50" s="158">
        <v>83.860759493670884</v>
      </c>
      <c r="AO50" s="158">
        <v>16.139240506329113</v>
      </c>
      <c r="AP50" s="164">
        <v>0</v>
      </c>
      <c r="AQ50" s="165">
        <v>0</v>
      </c>
      <c r="AR50" s="166">
        <v>0</v>
      </c>
      <c r="AS50" s="165">
        <v>0</v>
      </c>
      <c r="AT50" s="165">
        <v>0</v>
      </c>
    </row>
    <row r="51" spans="3:46" s="52" customFormat="1">
      <c r="C51" s="172"/>
      <c r="D51" s="53"/>
      <c r="F51" s="227"/>
      <c r="I51" s="227"/>
      <c r="L51" s="227"/>
      <c r="M51" s="158"/>
      <c r="O51" s="227"/>
      <c r="P51" s="335"/>
      <c r="R51" s="227"/>
      <c r="U51" s="227"/>
      <c r="X51" s="227"/>
      <c r="AA51" s="228"/>
      <c r="AM51" s="46" t="s">
        <v>27</v>
      </c>
      <c r="AN51" s="158">
        <v>89.798542648949848</v>
      </c>
      <c r="AO51" s="158">
        <v>9.9871410201457351</v>
      </c>
      <c r="AP51" s="164">
        <v>6.4294899271324479E-2</v>
      </c>
      <c r="AQ51" s="165">
        <v>3.214744963566224E-2</v>
      </c>
      <c r="AR51" s="166">
        <v>1.0715816545220745E-2</v>
      </c>
      <c r="AS51" s="165">
        <v>4.2863266180882979E-2</v>
      </c>
      <c r="AT51" s="165">
        <v>6.4294899271324479E-2</v>
      </c>
    </row>
    <row r="52" spans="3:46" s="52" customFormat="1">
      <c r="C52" s="172"/>
      <c r="D52" s="53"/>
      <c r="F52" s="227"/>
      <c r="I52" s="227"/>
      <c r="L52" s="227"/>
      <c r="M52" s="158"/>
      <c r="O52" s="227"/>
      <c r="P52" s="335"/>
      <c r="R52" s="227"/>
      <c r="U52" s="227"/>
      <c r="X52" s="227"/>
      <c r="AA52" s="228"/>
      <c r="AM52" s="46" t="s">
        <v>28</v>
      </c>
      <c r="AN52" s="158">
        <v>98.546895640686927</v>
      </c>
      <c r="AO52" s="158">
        <v>1.1889035667107</v>
      </c>
      <c r="AP52" s="164">
        <v>0.13210039630118892</v>
      </c>
      <c r="AQ52" s="165">
        <v>0</v>
      </c>
      <c r="AR52" s="166">
        <v>0</v>
      </c>
      <c r="AS52" s="165">
        <v>0.13210039630118892</v>
      </c>
      <c r="AT52" s="165">
        <v>0</v>
      </c>
    </row>
    <row r="53" spans="3:46" s="52" customFormat="1">
      <c r="C53" s="172"/>
      <c r="D53" s="53"/>
      <c r="F53" s="227"/>
      <c r="I53" s="227"/>
      <c r="L53" s="227"/>
      <c r="M53" s="158"/>
      <c r="O53" s="227"/>
      <c r="P53" s="335"/>
      <c r="R53" s="227"/>
      <c r="U53" s="227"/>
      <c r="X53" s="227"/>
      <c r="AA53" s="228"/>
      <c r="AM53" s="46" t="s">
        <v>29</v>
      </c>
      <c r="AN53" s="158">
        <v>64.59854014598541</v>
      </c>
      <c r="AO53" s="158">
        <v>34.489051094890513</v>
      </c>
      <c r="AP53" s="164">
        <v>0.72992700729927007</v>
      </c>
      <c r="AQ53" s="165">
        <v>0.18248175182481752</v>
      </c>
      <c r="AR53" s="166">
        <v>0</v>
      </c>
      <c r="AS53" s="165">
        <v>0</v>
      </c>
      <c r="AT53" s="165">
        <v>0</v>
      </c>
    </row>
    <row r="54" spans="3:46" s="52" customFormat="1">
      <c r="C54" s="172"/>
      <c r="D54" s="53"/>
      <c r="F54" s="227"/>
      <c r="I54" s="227"/>
      <c r="L54" s="227"/>
      <c r="M54" s="158"/>
      <c r="O54" s="227"/>
      <c r="P54" s="335"/>
      <c r="R54" s="227"/>
      <c r="U54" s="227"/>
      <c r="X54" s="227"/>
      <c r="AA54" s="228"/>
      <c r="AM54" s="46" t="s">
        <v>30</v>
      </c>
      <c r="AN54" s="158">
        <v>99.559929967349646</v>
      </c>
      <c r="AO54" s="158">
        <v>0.39275067430085653</v>
      </c>
      <c r="AP54" s="164">
        <v>1.4195807504850236E-2</v>
      </c>
      <c r="AQ54" s="165">
        <v>1.4195807504850236E-2</v>
      </c>
      <c r="AR54" s="166">
        <v>0</v>
      </c>
      <c r="AS54" s="165">
        <v>9.4638716699001566E-3</v>
      </c>
      <c r="AT54" s="165">
        <v>9.4638716699001566E-3</v>
      </c>
    </row>
    <row r="55" spans="3:46" s="52" customFormat="1">
      <c r="C55" s="172"/>
      <c r="D55" s="53"/>
      <c r="F55" s="227"/>
      <c r="I55" s="227"/>
      <c r="L55" s="227"/>
      <c r="M55" s="158"/>
      <c r="O55" s="227"/>
      <c r="P55" s="335"/>
      <c r="R55" s="227"/>
      <c r="U55" s="227"/>
      <c r="X55" s="227"/>
      <c r="AA55" s="228"/>
      <c r="AM55" s="46" t="s">
        <v>31</v>
      </c>
      <c r="AN55" s="158">
        <v>91.066282420749275</v>
      </c>
      <c r="AO55" s="158">
        <v>8.5494716618635938</v>
      </c>
      <c r="AP55" s="164">
        <v>9.6061479346781942E-2</v>
      </c>
      <c r="AQ55" s="165">
        <v>0.28818443804034583</v>
      </c>
      <c r="AR55" s="166">
        <v>0</v>
      </c>
      <c r="AS55" s="165">
        <v>0</v>
      </c>
      <c r="AT55" s="165">
        <v>0</v>
      </c>
    </row>
    <row r="56" spans="3:46" s="52" customFormat="1">
      <c r="C56" s="172"/>
      <c r="D56" s="53"/>
      <c r="F56" s="227"/>
      <c r="I56" s="227"/>
      <c r="L56" s="227"/>
      <c r="M56" s="158"/>
      <c r="O56" s="227"/>
      <c r="P56" s="335"/>
      <c r="R56" s="227"/>
      <c r="U56" s="227"/>
      <c r="X56" s="227"/>
      <c r="AA56" s="228"/>
      <c r="AM56" s="46" t="s">
        <v>32</v>
      </c>
      <c r="AN56" s="158">
        <v>66.549912434325748</v>
      </c>
      <c r="AO56" s="158">
        <v>33.450087565674259</v>
      </c>
      <c r="AP56" s="164">
        <v>0</v>
      </c>
      <c r="AQ56" s="165">
        <v>0</v>
      </c>
      <c r="AR56" s="166">
        <v>0</v>
      </c>
      <c r="AS56" s="165">
        <v>0</v>
      </c>
      <c r="AT56" s="165">
        <v>0</v>
      </c>
    </row>
    <row r="57" spans="3:46" s="52" customFormat="1">
      <c r="C57" s="172"/>
      <c r="D57" s="53"/>
      <c r="F57" s="227"/>
      <c r="I57" s="227"/>
      <c r="L57" s="227"/>
      <c r="M57" s="158"/>
      <c r="O57" s="227"/>
      <c r="P57" s="335"/>
      <c r="R57" s="227"/>
      <c r="U57" s="227"/>
      <c r="X57" s="227"/>
      <c r="AA57" s="228"/>
      <c r="AM57" s="46" t="s">
        <v>33</v>
      </c>
      <c r="AN57" s="158">
        <v>84.448160535117054</v>
      </c>
      <c r="AO57" s="158">
        <v>15.468227424749164</v>
      </c>
      <c r="AP57" s="164">
        <v>8.3612040133779264E-2</v>
      </c>
      <c r="AQ57" s="165">
        <v>0</v>
      </c>
      <c r="AR57" s="166">
        <v>0</v>
      </c>
      <c r="AS57" s="165">
        <v>0</v>
      </c>
      <c r="AT57" s="165">
        <v>0</v>
      </c>
    </row>
    <row r="58" spans="3:46" s="52" customFormat="1">
      <c r="C58" s="172"/>
      <c r="D58" s="53"/>
      <c r="F58" s="227"/>
      <c r="I58" s="227"/>
      <c r="L58" s="227"/>
      <c r="M58" s="158"/>
      <c r="O58" s="227"/>
      <c r="P58" s="335"/>
      <c r="R58" s="227"/>
      <c r="U58" s="227"/>
      <c r="X58" s="227"/>
      <c r="AA58" s="228"/>
      <c r="AM58" s="46" t="s">
        <v>34</v>
      </c>
      <c r="AN58" s="158">
        <v>87.988422575976841</v>
      </c>
      <c r="AO58" s="158">
        <v>12.011577424023155</v>
      </c>
      <c r="AP58" s="164">
        <v>0</v>
      </c>
      <c r="AQ58" s="165">
        <v>0</v>
      </c>
      <c r="AR58" s="166">
        <v>0</v>
      </c>
      <c r="AS58" s="165">
        <v>0</v>
      </c>
      <c r="AT58" s="165">
        <v>0</v>
      </c>
    </row>
    <row r="59" spans="3:46" s="52" customFormat="1">
      <c r="C59" s="172"/>
      <c r="D59" s="53"/>
      <c r="F59" s="227"/>
      <c r="I59" s="227"/>
      <c r="L59" s="227"/>
      <c r="M59" s="158"/>
      <c r="O59" s="227"/>
      <c r="P59" s="335"/>
      <c r="R59" s="227"/>
      <c r="U59" s="227"/>
      <c r="X59" s="227"/>
      <c r="AA59" s="228"/>
      <c r="AM59" s="46" t="s">
        <v>35</v>
      </c>
      <c r="AN59" s="158">
        <v>96.472231924554663</v>
      </c>
      <c r="AO59" s="158">
        <v>3.4229828850855744</v>
      </c>
      <c r="AP59" s="164">
        <v>0</v>
      </c>
      <c r="AQ59" s="165">
        <v>3.4928396786587497E-2</v>
      </c>
      <c r="AR59" s="166">
        <v>0</v>
      </c>
      <c r="AS59" s="165">
        <v>3.4928396786587497E-2</v>
      </c>
      <c r="AT59" s="165">
        <v>3.4928396786587497E-2</v>
      </c>
    </row>
    <row r="60" spans="3:46" s="52" customFormat="1">
      <c r="C60" s="172"/>
      <c r="D60" s="53"/>
      <c r="F60" s="227"/>
      <c r="I60" s="227"/>
      <c r="L60" s="227"/>
      <c r="M60" s="158"/>
      <c r="O60" s="227"/>
      <c r="P60" s="335"/>
      <c r="R60" s="227"/>
      <c r="U60" s="227"/>
      <c r="X60" s="227"/>
      <c r="AA60" s="228"/>
      <c r="AM60" s="46" t="s">
        <v>36</v>
      </c>
      <c r="AN60" s="158">
        <v>98.144329896907209</v>
      </c>
      <c r="AO60" s="158">
        <v>1.7525773195876289</v>
      </c>
      <c r="AP60" s="164">
        <v>0</v>
      </c>
      <c r="AQ60" s="165">
        <v>0</v>
      </c>
      <c r="AR60" s="166">
        <v>0</v>
      </c>
      <c r="AS60" s="165">
        <v>0</v>
      </c>
      <c r="AT60" s="165">
        <v>0.10309278350515465</v>
      </c>
    </row>
    <row r="61" spans="3:46" s="52" customFormat="1">
      <c r="C61" s="172"/>
      <c r="D61" s="53"/>
      <c r="F61" s="227"/>
      <c r="I61" s="227"/>
      <c r="L61" s="227"/>
      <c r="M61" s="158"/>
      <c r="O61" s="227"/>
      <c r="P61" s="335"/>
      <c r="R61" s="227"/>
      <c r="U61" s="227"/>
      <c r="X61" s="227"/>
      <c r="AA61" s="228"/>
      <c r="AM61" s="46" t="s">
        <v>37</v>
      </c>
      <c r="AN61" s="158">
        <v>61.664953751284692</v>
      </c>
      <c r="AO61" s="158">
        <v>38.232271325796511</v>
      </c>
      <c r="AP61" s="164">
        <v>0</v>
      </c>
      <c r="AQ61" s="165">
        <v>0</v>
      </c>
      <c r="AR61" s="166">
        <v>0</v>
      </c>
      <c r="AS61" s="165">
        <v>0</v>
      </c>
      <c r="AT61" s="165">
        <v>0.10277492291880781</v>
      </c>
    </row>
    <row r="62" spans="3:46" s="52" customFormat="1">
      <c r="C62" s="172"/>
      <c r="D62" s="53"/>
      <c r="F62" s="227"/>
      <c r="I62" s="227"/>
      <c r="L62" s="227"/>
      <c r="M62" s="158"/>
      <c r="O62" s="227"/>
      <c r="P62" s="335"/>
      <c r="R62" s="227"/>
      <c r="U62" s="227"/>
      <c r="X62" s="227"/>
      <c r="AA62" s="228"/>
    </row>
    <row r="63" spans="3:46" s="52" customFormat="1">
      <c r="C63" s="172"/>
      <c r="D63" s="53"/>
      <c r="F63" s="227"/>
      <c r="I63" s="227"/>
      <c r="L63" s="227"/>
      <c r="M63" s="158"/>
      <c r="O63" s="227"/>
      <c r="P63" s="335"/>
      <c r="R63" s="227"/>
      <c r="U63" s="227"/>
      <c r="X63" s="227"/>
      <c r="AA63" s="228"/>
    </row>
    <row r="64" spans="3:46" s="52" customFormat="1">
      <c r="C64" s="172"/>
      <c r="D64" s="53"/>
      <c r="F64" s="227"/>
      <c r="I64" s="227"/>
      <c r="L64" s="227"/>
      <c r="M64" s="158"/>
      <c r="O64" s="227"/>
      <c r="P64" s="335"/>
      <c r="R64" s="227"/>
      <c r="U64" s="227"/>
      <c r="X64" s="227"/>
      <c r="AA64" s="228"/>
    </row>
    <row r="65" spans="3:27" s="52" customFormat="1">
      <c r="C65" s="172"/>
      <c r="D65" s="53"/>
      <c r="F65" s="227"/>
      <c r="I65" s="227"/>
      <c r="L65" s="227"/>
      <c r="M65" s="158"/>
      <c r="O65" s="227"/>
      <c r="P65" s="335"/>
      <c r="R65" s="227"/>
      <c r="U65" s="227"/>
      <c r="X65" s="227"/>
      <c r="AA65" s="228"/>
    </row>
    <row r="66" spans="3:27" s="52" customFormat="1">
      <c r="C66" s="172"/>
      <c r="D66" s="53"/>
      <c r="F66" s="227"/>
      <c r="I66" s="227"/>
      <c r="L66" s="227"/>
      <c r="M66" s="158"/>
      <c r="O66" s="227"/>
      <c r="P66" s="335"/>
      <c r="R66" s="227"/>
      <c r="U66" s="227"/>
      <c r="X66" s="227"/>
      <c r="AA66" s="228"/>
    </row>
    <row r="67" spans="3:27" s="52" customFormat="1">
      <c r="C67" s="172"/>
      <c r="D67" s="53"/>
      <c r="F67" s="227"/>
      <c r="I67" s="227"/>
      <c r="L67" s="227"/>
      <c r="M67" s="158"/>
      <c r="O67" s="227"/>
      <c r="P67" s="335"/>
      <c r="R67" s="227"/>
      <c r="U67" s="227"/>
      <c r="X67" s="227"/>
      <c r="AA67" s="228"/>
    </row>
    <row r="68" spans="3:27" s="52" customFormat="1">
      <c r="C68" s="172"/>
      <c r="D68" s="53"/>
      <c r="F68" s="227"/>
      <c r="I68" s="227"/>
      <c r="L68" s="227"/>
      <c r="M68" s="158"/>
      <c r="O68" s="227"/>
      <c r="P68" s="335"/>
      <c r="R68" s="227"/>
      <c r="U68" s="227"/>
      <c r="X68" s="227"/>
      <c r="AA68" s="228"/>
    </row>
    <row r="69" spans="3:27" s="52" customFormat="1">
      <c r="C69" s="172"/>
      <c r="D69" s="53"/>
      <c r="F69" s="227"/>
      <c r="I69" s="227"/>
      <c r="L69" s="227"/>
      <c r="M69" s="158"/>
      <c r="O69" s="227"/>
      <c r="P69" s="335"/>
      <c r="R69" s="227"/>
      <c r="U69" s="227"/>
      <c r="X69" s="227"/>
      <c r="AA69" s="228"/>
    </row>
    <row r="70" spans="3:27" s="52" customFormat="1">
      <c r="C70" s="172"/>
      <c r="D70" s="53"/>
      <c r="F70" s="227"/>
      <c r="I70" s="227"/>
      <c r="L70" s="227"/>
      <c r="M70" s="158"/>
      <c r="O70" s="227"/>
      <c r="P70" s="335"/>
      <c r="R70" s="227"/>
      <c r="U70" s="227"/>
      <c r="X70" s="227"/>
      <c r="AA70" s="228"/>
    </row>
    <row r="71" spans="3:27" s="52" customFormat="1">
      <c r="C71" s="172"/>
      <c r="D71" s="53"/>
      <c r="F71" s="227"/>
      <c r="I71" s="227"/>
      <c r="L71" s="227"/>
      <c r="M71" s="158"/>
      <c r="O71" s="227"/>
      <c r="P71" s="335"/>
      <c r="R71" s="227"/>
      <c r="U71" s="227"/>
      <c r="X71" s="227"/>
      <c r="AA71" s="228"/>
    </row>
    <row r="72" spans="3:27" s="52" customFormat="1">
      <c r="C72" s="172"/>
      <c r="D72" s="53"/>
      <c r="F72" s="227"/>
      <c r="I72" s="227"/>
      <c r="L72" s="227"/>
      <c r="M72" s="158"/>
      <c r="O72" s="227"/>
      <c r="P72" s="335"/>
      <c r="R72" s="227"/>
      <c r="U72" s="227"/>
      <c r="X72" s="227"/>
      <c r="AA72" s="228"/>
    </row>
    <row r="73" spans="3:27" s="52" customFormat="1">
      <c r="C73" s="172"/>
      <c r="D73" s="53"/>
      <c r="F73" s="227"/>
      <c r="I73" s="227"/>
      <c r="L73" s="227"/>
      <c r="M73" s="158"/>
      <c r="O73" s="227"/>
      <c r="P73" s="335"/>
      <c r="R73" s="227"/>
      <c r="U73" s="227"/>
      <c r="X73" s="227"/>
      <c r="AA73" s="228"/>
    </row>
    <row r="74" spans="3:27" s="52" customFormat="1">
      <c r="C74" s="172"/>
      <c r="D74" s="53"/>
      <c r="F74" s="227"/>
      <c r="I74" s="227"/>
      <c r="L74" s="227"/>
      <c r="M74" s="158"/>
      <c r="O74" s="227"/>
      <c r="P74" s="335"/>
      <c r="R74" s="227"/>
      <c r="U74" s="227"/>
      <c r="X74" s="227"/>
      <c r="AA74" s="228"/>
    </row>
    <row r="75" spans="3:27" s="52" customFormat="1">
      <c r="C75" s="172"/>
      <c r="D75" s="53"/>
      <c r="F75" s="227"/>
      <c r="I75" s="227"/>
      <c r="L75" s="227"/>
      <c r="M75" s="158"/>
      <c r="O75" s="227"/>
      <c r="P75" s="335"/>
      <c r="R75" s="227"/>
      <c r="U75" s="227"/>
      <c r="X75" s="227"/>
      <c r="AA75" s="228"/>
    </row>
    <row r="76" spans="3:27" s="52" customFormat="1">
      <c r="C76" s="172"/>
      <c r="D76" s="53"/>
      <c r="F76" s="227"/>
      <c r="I76" s="227"/>
      <c r="L76" s="227"/>
      <c r="M76" s="158"/>
      <c r="O76" s="227"/>
      <c r="P76" s="335"/>
      <c r="R76" s="227"/>
      <c r="U76" s="227"/>
      <c r="X76" s="227"/>
      <c r="AA76" s="228"/>
    </row>
    <row r="77" spans="3:27" s="52" customFormat="1">
      <c r="C77" s="172"/>
      <c r="D77" s="53"/>
      <c r="F77" s="227"/>
      <c r="I77" s="227"/>
      <c r="L77" s="227"/>
      <c r="M77" s="158"/>
      <c r="O77" s="227"/>
      <c r="P77" s="335"/>
      <c r="R77" s="227"/>
      <c r="U77" s="227"/>
      <c r="X77" s="227"/>
      <c r="AA77" s="228"/>
    </row>
  </sheetData>
  <mergeCells count="13">
    <mergeCell ref="A33:V33"/>
    <mergeCell ref="AA4:AB4"/>
    <mergeCell ref="C3:AB3"/>
    <mergeCell ref="A1:AB1"/>
    <mergeCell ref="A3:A5"/>
    <mergeCell ref="C4:D4"/>
    <mergeCell ref="X4:Y4"/>
    <mergeCell ref="F4:G4"/>
    <mergeCell ref="I4:J4"/>
    <mergeCell ref="L4:M4"/>
    <mergeCell ref="O4:P4"/>
    <mergeCell ref="R4:S4"/>
    <mergeCell ref="U4:V4"/>
  </mergeCells>
  <phoneticPr fontId="8" type="noConversion"/>
  <printOptions horizontalCentered="1" verticalCentered="1"/>
  <pageMargins left="0.59055118110236227" right="0.59055118110236227" top="0.59055118110236227" bottom="0.59055118110236227" header="0.31496062992125984" footer="0.31496062992125984"/>
  <pageSetup paperSize="9" fitToWidth="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BH193"/>
  <sheetViews>
    <sheetView showGridLines="0" workbookViewId="0">
      <selection activeCell="X1" sqref="X1"/>
    </sheetView>
  </sheetViews>
  <sheetFormatPr baseColWidth="10" defaultColWidth="11.5703125" defaultRowHeight="13.5"/>
  <cols>
    <col min="1" max="1" width="18.5703125" style="98" customWidth="1"/>
    <col min="2" max="2" width="0.28515625" style="98" customWidth="1"/>
    <col min="3" max="3" width="12.5703125" style="155" customWidth="1"/>
    <col min="4" max="4" width="5.85546875" style="224" customWidth="1"/>
    <col min="5" max="5" width="6.42578125" style="224" customWidth="1"/>
    <col min="6" max="6" width="5.42578125" style="224" customWidth="1"/>
    <col min="7" max="7" width="7" style="98" customWidth="1"/>
    <col min="8" max="8" width="5" style="98" customWidth="1"/>
    <col min="9" max="9" width="7.7109375" style="224" customWidth="1"/>
    <col min="10" max="10" width="8.140625" style="224" customWidth="1"/>
    <col min="11" max="11" width="5" style="98" customWidth="1"/>
    <col min="12" max="12" width="7.85546875" style="98" customWidth="1"/>
    <col min="13" max="13" width="6" style="98" customWidth="1"/>
    <col min="14" max="14" width="7.7109375" style="224" customWidth="1"/>
    <col min="15" max="15" width="8.5703125" style="224" customWidth="1"/>
    <col min="16" max="16" width="10.28515625" style="224" customWidth="1"/>
    <col min="17" max="17" width="8.140625" style="224" customWidth="1"/>
    <col min="18" max="18" width="7.28515625" style="98" customWidth="1"/>
    <col min="19" max="19" width="5.7109375" style="155" customWidth="1"/>
    <col min="20" max="20" width="6.5703125" style="98" customWidth="1"/>
    <col min="21" max="21" width="5.7109375" style="98" customWidth="1"/>
    <col min="22" max="23" width="8" style="98" customWidth="1"/>
    <col min="24" max="24" width="10.7109375" style="98" customWidth="1"/>
    <col min="25" max="35" width="11.5703125" style="98"/>
    <col min="36" max="36" width="11.5703125" style="53"/>
    <col min="37" max="37" width="11.5703125" style="53" customWidth="1"/>
    <col min="38" max="38" width="14" style="53" customWidth="1"/>
    <col min="39" max="40" width="11.5703125" style="53"/>
    <col min="41" max="52" width="11.5703125" style="98"/>
    <col min="53" max="60" width="11.5703125" style="53"/>
    <col min="61" max="16384" width="11.5703125" style="98"/>
  </cols>
  <sheetData>
    <row r="1" spans="1:60" ht="27.6" customHeight="1">
      <c r="A1" s="603" t="s">
        <v>146</v>
      </c>
      <c r="B1" s="603"/>
      <c r="C1" s="603"/>
      <c r="D1" s="603"/>
      <c r="E1" s="603"/>
      <c r="F1" s="603"/>
      <c r="G1" s="603"/>
      <c r="H1" s="603"/>
      <c r="I1" s="603"/>
      <c r="J1" s="603"/>
      <c r="K1" s="603"/>
      <c r="L1" s="603"/>
      <c r="M1" s="603"/>
      <c r="N1" s="603"/>
      <c r="O1" s="603"/>
      <c r="P1" s="603"/>
      <c r="Q1" s="603"/>
      <c r="R1" s="603"/>
      <c r="S1" s="603"/>
      <c r="T1" s="603"/>
      <c r="U1" s="603"/>
      <c r="V1" s="603"/>
      <c r="W1" s="508"/>
      <c r="X1" s="207"/>
    </row>
    <row r="2" spans="1:60" ht="7.5" customHeight="1"/>
    <row r="3" spans="1:60" ht="14.45" customHeight="1">
      <c r="A3" s="607" t="s">
        <v>10</v>
      </c>
      <c r="B3" s="527"/>
      <c r="C3" s="604" t="s">
        <v>39</v>
      </c>
      <c r="D3" s="604" t="s">
        <v>96</v>
      </c>
      <c r="E3" s="604"/>
      <c r="F3" s="604"/>
      <c r="G3" s="604"/>
      <c r="H3" s="604"/>
      <c r="I3" s="604"/>
      <c r="J3" s="604"/>
      <c r="K3" s="604"/>
      <c r="L3" s="604"/>
      <c r="M3" s="604"/>
      <c r="N3" s="604"/>
      <c r="O3" s="604"/>
      <c r="P3" s="604"/>
      <c r="Q3" s="604"/>
      <c r="R3" s="604"/>
      <c r="S3" s="604"/>
      <c r="T3" s="604"/>
      <c r="U3" s="604"/>
      <c r="V3" s="604"/>
      <c r="W3" s="530"/>
      <c r="X3" s="184"/>
      <c r="AM3" s="167"/>
      <c r="AN3" s="167"/>
      <c r="AO3" s="167"/>
      <c r="AP3" s="168"/>
      <c r="AR3" s="169"/>
      <c r="AS3" s="169"/>
      <c r="AT3" s="169"/>
      <c r="AU3" s="203"/>
    </row>
    <row r="4" spans="1:60">
      <c r="A4" s="608"/>
      <c r="B4" s="528"/>
      <c r="C4" s="605"/>
      <c r="D4" s="609" t="s">
        <v>120</v>
      </c>
      <c r="E4" s="609"/>
      <c r="F4" s="609"/>
      <c r="G4" s="609"/>
      <c r="H4" s="534"/>
      <c r="I4" s="609" t="s">
        <v>121</v>
      </c>
      <c r="J4" s="609"/>
      <c r="K4" s="609"/>
      <c r="L4" s="609"/>
      <c r="M4" s="533"/>
      <c r="N4" s="610" t="s">
        <v>122</v>
      </c>
      <c r="O4" s="610"/>
      <c r="P4" s="610"/>
      <c r="Q4" s="610"/>
      <c r="R4" s="533"/>
      <c r="S4" s="610" t="s">
        <v>59</v>
      </c>
      <c r="T4" s="610"/>
      <c r="U4" s="610"/>
      <c r="V4" s="610"/>
      <c r="W4" s="533"/>
      <c r="X4" s="184"/>
      <c r="AZ4" s="98" t="s">
        <v>104</v>
      </c>
      <c r="BA4" s="53" t="s">
        <v>105</v>
      </c>
      <c r="BB4" s="53" t="s">
        <v>106</v>
      </c>
      <c r="BC4" s="53" t="s">
        <v>55</v>
      </c>
    </row>
    <row r="5" spans="1:60">
      <c r="A5" s="601"/>
      <c r="B5" s="529"/>
      <c r="C5" s="606"/>
      <c r="D5" s="229" t="s">
        <v>116</v>
      </c>
      <c r="E5" s="229" t="s">
        <v>115</v>
      </c>
      <c r="F5" s="229" t="s">
        <v>106</v>
      </c>
      <c r="G5" s="151" t="s">
        <v>97</v>
      </c>
      <c r="H5" s="532" t="s">
        <v>39</v>
      </c>
      <c r="I5" s="229" t="s">
        <v>117</v>
      </c>
      <c r="J5" s="229" t="s">
        <v>118</v>
      </c>
      <c r="K5" s="532" t="s">
        <v>106</v>
      </c>
      <c r="L5" s="176" t="s">
        <v>98</v>
      </c>
      <c r="M5" s="532" t="s">
        <v>39</v>
      </c>
      <c r="N5" s="229" t="s">
        <v>119</v>
      </c>
      <c r="O5" s="229" t="s">
        <v>118</v>
      </c>
      <c r="P5" s="229" t="s">
        <v>106</v>
      </c>
      <c r="Q5" s="231" t="s">
        <v>99</v>
      </c>
      <c r="R5" s="532" t="s">
        <v>39</v>
      </c>
      <c r="S5" s="532" t="s">
        <v>119</v>
      </c>
      <c r="T5" s="532" t="s">
        <v>118</v>
      </c>
      <c r="U5" s="532" t="s">
        <v>106</v>
      </c>
      <c r="V5" s="176" t="s">
        <v>99</v>
      </c>
      <c r="W5" s="176" t="s">
        <v>39</v>
      </c>
      <c r="X5" s="206"/>
      <c r="AM5" s="158"/>
      <c r="AN5" s="158"/>
      <c r="AO5" s="158"/>
      <c r="AP5" s="158"/>
      <c r="AY5" s="98" t="s">
        <v>108</v>
      </c>
      <c r="AZ5" s="169">
        <f>D7/AZ9</f>
        <v>9.326974032856386E-2</v>
      </c>
      <c r="BA5" s="168">
        <f>E7/BA9</f>
        <v>2.9503166673222928E-4</v>
      </c>
      <c r="BB5" s="53">
        <v>0</v>
      </c>
      <c r="BC5" s="167">
        <f>6/BC9</f>
        <v>2.2813688212927757E-2</v>
      </c>
    </row>
    <row r="6" spans="1:60" ht="2.4500000000000002" customHeight="1">
      <c r="A6" s="170"/>
      <c r="B6" s="170"/>
      <c r="C6" s="531"/>
      <c r="D6" s="230"/>
      <c r="E6" s="230"/>
      <c r="F6" s="230"/>
      <c r="G6" s="171"/>
      <c r="H6" s="171"/>
      <c r="I6" s="230"/>
      <c r="J6" s="230"/>
      <c r="K6" s="171"/>
      <c r="L6" s="171"/>
      <c r="M6" s="171"/>
      <c r="N6" s="230"/>
      <c r="O6" s="230"/>
      <c r="P6" s="230"/>
      <c r="Q6" s="230"/>
      <c r="R6" s="171"/>
      <c r="S6" s="531"/>
      <c r="T6" s="171"/>
      <c r="U6" s="171"/>
      <c r="V6" s="171"/>
      <c r="W6" s="531"/>
      <c r="X6" s="171"/>
      <c r="AM6" s="158"/>
      <c r="AN6" s="158"/>
      <c r="AO6" s="158"/>
      <c r="AP6" s="158"/>
      <c r="AY6" s="98" t="s">
        <v>109</v>
      </c>
      <c r="AZ6" s="169">
        <f>2343/AZ9</f>
        <v>0.4138844727080021</v>
      </c>
      <c r="BA6" s="167">
        <f>1171/BA9</f>
        <v>2.303213878289603E-2</v>
      </c>
      <c r="BB6" s="53">
        <v>0</v>
      </c>
      <c r="BC6" s="167">
        <f>11/BC9</f>
        <v>4.1825095057034217E-2</v>
      </c>
    </row>
    <row r="7" spans="1:60" s="512" customFormat="1">
      <c r="A7" s="510" t="s">
        <v>212</v>
      </c>
      <c r="B7" s="510"/>
      <c r="C7" s="509">
        <f>+H7+M7+R7+W7</f>
        <v>39757</v>
      </c>
      <c r="D7" s="535">
        <f>SUM(D8:D28)</f>
        <v>528</v>
      </c>
      <c r="E7" s="535">
        <f>SUM(E8:E28)</f>
        <v>15</v>
      </c>
      <c r="F7" s="535">
        <f t="shared" ref="F7:U7" si="0">SUM(F8:F28)</f>
        <v>0</v>
      </c>
      <c r="G7" s="535">
        <f t="shared" si="0"/>
        <v>0</v>
      </c>
      <c r="H7" s="509">
        <f>+G7+F7+E7+D7</f>
        <v>543</v>
      </c>
      <c r="I7" s="535">
        <f>SUM(I8:I28)</f>
        <v>1762</v>
      </c>
      <c r="J7" s="535">
        <f t="shared" si="0"/>
        <v>794</v>
      </c>
      <c r="K7" s="535">
        <f t="shared" si="0"/>
        <v>0</v>
      </c>
      <c r="L7" s="535">
        <f t="shared" si="0"/>
        <v>6</v>
      </c>
      <c r="M7" s="509">
        <f>+L7+K7+J7+I7</f>
        <v>2562</v>
      </c>
      <c r="N7" s="535">
        <f>SUM(N8:N28)</f>
        <v>1710</v>
      </c>
      <c r="O7" s="535">
        <f>SUM(O8:O28)</f>
        <v>34673</v>
      </c>
      <c r="P7" s="535">
        <f t="shared" si="0"/>
        <v>79</v>
      </c>
      <c r="Q7" s="535">
        <f t="shared" si="0"/>
        <v>107</v>
      </c>
      <c r="R7" s="509">
        <f>+Q7+P7+O7+N7</f>
        <v>36569</v>
      </c>
      <c r="S7" s="509">
        <f t="shared" si="0"/>
        <v>7</v>
      </c>
      <c r="T7" s="509">
        <f t="shared" si="0"/>
        <v>44</v>
      </c>
      <c r="U7" s="509">
        <f t="shared" si="0"/>
        <v>0</v>
      </c>
      <c r="V7" s="509">
        <f>SUM(V8:V28)</f>
        <v>32</v>
      </c>
      <c r="W7" s="509">
        <f>+V7+U7+T7+S7</f>
        <v>83</v>
      </c>
      <c r="X7" s="511"/>
      <c r="AJ7" s="513"/>
      <c r="AK7" s="514"/>
      <c r="AM7" s="514"/>
      <c r="AN7" s="514"/>
      <c r="AO7" s="514"/>
      <c r="AP7" s="514"/>
      <c r="AQ7" s="515"/>
      <c r="AR7" s="515"/>
      <c r="AS7" s="515"/>
      <c r="AT7" s="515"/>
      <c r="AU7" s="515"/>
      <c r="AV7" s="515"/>
      <c r="AY7" s="512" t="s">
        <v>107</v>
      </c>
      <c r="AZ7" s="512">
        <f>2644/AZ9</f>
        <v>0.46705529058470235</v>
      </c>
      <c r="BA7" s="513">
        <f>49662/BA9</f>
        <v>0.97679084221706458</v>
      </c>
      <c r="BB7" s="513">
        <f>71/BB9</f>
        <v>1</v>
      </c>
      <c r="BC7" s="513">
        <f>242/BC9</f>
        <v>0.92015209125475284</v>
      </c>
      <c r="BD7" s="513"/>
      <c r="BE7" s="513"/>
      <c r="BF7" s="513"/>
      <c r="BG7" s="513"/>
      <c r="BH7" s="513"/>
    </row>
    <row r="8" spans="1:60" s="515" customFormat="1" ht="15.75" customHeight="1">
      <c r="A8" s="513" t="s">
        <v>145</v>
      </c>
      <c r="B8" s="514"/>
      <c r="C8" s="509">
        <f t="shared" ref="C8:C28" si="1">+H8+M8+R8+W8</f>
        <v>442</v>
      </c>
      <c r="D8" s="516">
        <v>11</v>
      </c>
      <c r="E8" s="516">
        <v>1</v>
      </c>
      <c r="F8" s="516"/>
      <c r="G8" s="514">
        <v>0</v>
      </c>
      <c r="H8" s="509">
        <f t="shared" ref="H8:H28" si="2">+G8+F8+E8+D8</f>
        <v>12</v>
      </c>
      <c r="I8" s="516">
        <v>31</v>
      </c>
      <c r="J8" s="516">
        <v>13</v>
      </c>
      <c r="K8" s="514">
        <v>0</v>
      </c>
      <c r="L8" s="514">
        <v>0</v>
      </c>
      <c r="M8" s="509">
        <f t="shared" ref="M8:M28" si="3">+L8+K8+J8+I8</f>
        <v>44</v>
      </c>
      <c r="N8" s="514">
        <v>25</v>
      </c>
      <c r="O8" s="516">
        <v>344</v>
      </c>
      <c r="P8" s="516">
        <v>1</v>
      </c>
      <c r="Q8" s="516">
        <v>2</v>
      </c>
      <c r="R8" s="509">
        <f t="shared" ref="R8:R28" si="4">+Q8+P8+O8+N8</f>
        <v>372</v>
      </c>
      <c r="S8" s="525">
        <v>0</v>
      </c>
      <c r="T8" s="525">
        <v>0</v>
      </c>
      <c r="U8" s="525">
        <v>0</v>
      </c>
      <c r="V8" s="525">
        <v>14</v>
      </c>
      <c r="W8" s="509">
        <f t="shared" ref="W8:W28" si="5">+V8+U8+T8+S8</f>
        <v>14</v>
      </c>
      <c r="X8" s="511"/>
      <c r="AJ8" s="514"/>
      <c r="AK8" s="514"/>
      <c r="AL8" s="514"/>
      <c r="AM8" s="509"/>
      <c r="AN8" s="509"/>
      <c r="AO8" s="509"/>
      <c r="AR8" s="517"/>
      <c r="AS8" s="517"/>
      <c r="AT8" s="517"/>
      <c r="AU8" s="518"/>
      <c r="AV8" s="517"/>
      <c r="AY8" s="518"/>
      <c r="AZ8" s="517"/>
      <c r="BA8" s="518"/>
      <c r="BB8" s="514"/>
      <c r="BC8" s="514"/>
      <c r="BD8" s="514"/>
      <c r="BE8" s="514"/>
      <c r="BF8" s="514"/>
      <c r="BG8" s="514"/>
      <c r="BH8" s="514"/>
    </row>
    <row r="9" spans="1:60" s="515" customFormat="1">
      <c r="A9" s="514" t="s">
        <v>19</v>
      </c>
      <c r="B9" s="514"/>
      <c r="C9" s="509">
        <f t="shared" si="1"/>
        <v>486</v>
      </c>
      <c r="D9" s="536">
        <v>4</v>
      </c>
      <c r="E9" s="516">
        <v>0</v>
      </c>
      <c r="F9" s="516">
        <v>0</v>
      </c>
      <c r="G9" s="514">
        <v>0</v>
      </c>
      <c r="H9" s="509">
        <f t="shared" si="2"/>
        <v>4</v>
      </c>
      <c r="I9" s="516">
        <v>18</v>
      </c>
      <c r="J9" s="516">
        <v>4</v>
      </c>
      <c r="K9" s="514">
        <v>0</v>
      </c>
      <c r="L9" s="514">
        <v>0</v>
      </c>
      <c r="M9" s="509">
        <f t="shared" si="3"/>
        <v>22</v>
      </c>
      <c r="N9" s="516">
        <v>16</v>
      </c>
      <c r="O9" s="516">
        <v>444</v>
      </c>
      <c r="P9" s="516">
        <v>0</v>
      </c>
      <c r="Q9" s="516">
        <v>0</v>
      </c>
      <c r="R9" s="509">
        <f t="shared" si="4"/>
        <v>460</v>
      </c>
      <c r="S9" s="511">
        <v>0</v>
      </c>
      <c r="T9" s="511">
        <v>0</v>
      </c>
      <c r="U9" s="511">
        <v>0</v>
      </c>
      <c r="V9" s="511">
        <v>0</v>
      </c>
      <c r="W9" s="509">
        <f t="shared" si="5"/>
        <v>0</v>
      </c>
      <c r="X9" s="511"/>
      <c r="AJ9" s="514"/>
      <c r="AK9" s="513"/>
      <c r="AL9" s="514"/>
      <c r="AM9" s="514"/>
      <c r="AN9" s="514"/>
      <c r="AO9" s="514"/>
      <c r="AP9" s="514"/>
      <c r="AZ9" s="515">
        <v>5661</v>
      </c>
      <c r="BA9" s="514">
        <v>50842</v>
      </c>
      <c r="BB9" s="514">
        <v>71</v>
      </c>
      <c r="BC9" s="514">
        <v>263</v>
      </c>
      <c r="BD9" s="514">
        <f>SUM(AZ9:BC9)</f>
        <v>56837</v>
      </c>
      <c r="BE9" s="514"/>
      <c r="BF9" s="514"/>
      <c r="BG9" s="514"/>
      <c r="BH9" s="514"/>
    </row>
    <row r="10" spans="1:60" s="515" customFormat="1">
      <c r="A10" s="514" t="s">
        <v>20</v>
      </c>
      <c r="B10" s="514"/>
      <c r="C10" s="509">
        <f t="shared" si="1"/>
        <v>840</v>
      </c>
      <c r="D10" s="516">
        <v>9</v>
      </c>
      <c r="E10" s="516">
        <v>0</v>
      </c>
      <c r="F10" s="516">
        <v>0</v>
      </c>
      <c r="G10" s="514">
        <v>0</v>
      </c>
      <c r="H10" s="509">
        <f t="shared" si="2"/>
        <v>9</v>
      </c>
      <c r="I10" s="516">
        <v>40</v>
      </c>
      <c r="J10" s="516">
        <v>12</v>
      </c>
      <c r="K10" s="514">
        <v>0</v>
      </c>
      <c r="L10" s="514">
        <v>0</v>
      </c>
      <c r="M10" s="509">
        <f t="shared" si="3"/>
        <v>52</v>
      </c>
      <c r="N10" s="516">
        <v>28</v>
      </c>
      <c r="O10" s="516">
        <v>742</v>
      </c>
      <c r="P10" s="516">
        <v>2</v>
      </c>
      <c r="Q10" s="516">
        <v>2</v>
      </c>
      <c r="R10" s="509">
        <f t="shared" si="4"/>
        <v>774</v>
      </c>
      <c r="S10" s="511">
        <v>0</v>
      </c>
      <c r="T10" s="511">
        <v>4</v>
      </c>
      <c r="U10" s="511">
        <v>0</v>
      </c>
      <c r="V10" s="511">
        <v>1</v>
      </c>
      <c r="W10" s="509">
        <f t="shared" si="5"/>
        <v>5</v>
      </c>
      <c r="X10" s="511"/>
      <c r="AJ10" s="514"/>
      <c r="AK10" s="514"/>
      <c r="AL10" s="514"/>
      <c r="AM10" s="514"/>
      <c r="AN10" s="514"/>
      <c r="AO10" s="514"/>
      <c r="AP10" s="514"/>
      <c r="BA10" s="514"/>
      <c r="BB10" s="514"/>
      <c r="BC10" s="514"/>
      <c r="BD10" s="514"/>
      <c r="BE10" s="514"/>
      <c r="BF10" s="514"/>
      <c r="BG10" s="514"/>
      <c r="BH10" s="514"/>
    </row>
    <row r="11" spans="1:60" s="515" customFormat="1">
      <c r="A11" s="514" t="s">
        <v>21</v>
      </c>
      <c r="B11" s="514"/>
      <c r="C11" s="509">
        <f t="shared" si="1"/>
        <v>1963</v>
      </c>
      <c r="D11" s="516">
        <v>26</v>
      </c>
      <c r="E11" s="516">
        <v>1</v>
      </c>
      <c r="F11" s="516">
        <v>0</v>
      </c>
      <c r="G11" s="514">
        <v>0</v>
      </c>
      <c r="H11" s="509">
        <f t="shared" si="2"/>
        <v>27</v>
      </c>
      <c r="I11" s="516">
        <v>81</v>
      </c>
      <c r="J11" s="516">
        <v>25</v>
      </c>
      <c r="K11" s="514">
        <v>0</v>
      </c>
      <c r="L11" s="514">
        <v>2</v>
      </c>
      <c r="M11" s="509">
        <f t="shared" si="3"/>
        <v>108</v>
      </c>
      <c r="N11" s="516">
        <v>93</v>
      </c>
      <c r="O11" s="516">
        <v>1725</v>
      </c>
      <c r="P11" s="516">
        <v>1</v>
      </c>
      <c r="Q11" s="516">
        <v>6</v>
      </c>
      <c r="R11" s="509">
        <f t="shared" si="4"/>
        <v>1825</v>
      </c>
      <c r="S11" s="511">
        <v>0</v>
      </c>
      <c r="T11" s="511">
        <v>3</v>
      </c>
      <c r="U11" s="511">
        <v>0</v>
      </c>
      <c r="V11" s="511">
        <v>0</v>
      </c>
      <c r="W11" s="509">
        <f t="shared" si="5"/>
        <v>3</v>
      </c>
      <c r="X11" s="511"/>
      <c r="AJ11" s="514"/>
      <c r="AK11" s="514"/>
      <c r="AL11" s="514"/>
      <c r="AM11" s="514"/>
      <c r="AN11" s="514"/>
      <c r="AO11" s="514"/>
      <c r="AP11" s="514"/>
      <c r="BA11" s="514"/>
      <c r="BB11" s="514"/>
      <c r="BC11" s="514"/>
      <c r="BD11" s="514"/>
      <c r="BE11" s="514"/>
      <c r="BF11" s="514"/>
      <c r="BG11" s="514"/>
      <c r="BH11" s="514"/>
    </row>
    <row r="12" spans="1:60" s="515" customFormat="1">
      <c r="A12" s="514" t="s">
        <v>22</v>
      </c>
      <c r="B12" s="514"/>
      <c r="C12" s="509">
        <f t="shared" si="1"/>
        <v>944</v>
      </c>
      <c r="D12" s="516">
        <v>6</v>
      </c>
      <c r="E12" s="516">
        <v>0</v>
      </c>
      <c r="F12" s="516">
        <v>0</v>
      </c>
      <c r="G12" s="514">
        <v>0</v>
      </c>
      <c r="H12" s="509">
        <f t="shared" si="2"/>
        <v>6</v>
      </c>
      <c r="I12" s="516">
        <v>27</v>
      </c>
      <c r="J12" s="516">
        <v>16</v>
      </c>
      <c r="K12" s="514">
        <v>0</v>
      </c>
      <c r="L12" s="514">
        <v>0</v>
      </c>
      <c r="M12" s="509">
        <f t="shared" si="3"/>
        <v>43</v>
      </c>
      <c r="N12" s="516">
        <v>33</v>
      </c>
      <c r="O12" s="516">
        <v>854</v>
      </c>
      <c r="P12" s="516">
        <v>1</v>
      </c>
      <c r="Q12" s="516">
        <v>4</v>
      </c>
      <c r="R12" s="509">
        <f t="shared" si="4"/>
        <v>892</v>
      </c>
      <c r="S12" s="511">
        <v>0</v>
      </c>
      <c r="T12" s="511">
        <v>3</v>
      </c>
      <c r="U12" s="511">
        <v>0</v>
      </c>
      <c r="V12" s="511">
        <v>0</v>
      </c>
      <c r="W12" s="509">
        <f t="shared" si="5"/>
        <v>3</v>
      </c>
      <c r="X12" s="511"/>
      <c r="AJ12" s="514"/>
      <c r="AK12" s="514"/>
      <c r="AL12" s="514"/>
      <c r="AM12" s="514"/>
      <c r="AN12" s="514"/>
      <c r="AO12" s="514"/>
      <c r="AP12" s="514"/>
      <c r="BA12" s="514"/>
      <c r="BB12" s="514"/>
      <c r="BC12" s="514"/>
      <c r="BD12" s="514"/>
      <c r="BE12" s="514"/>
      <c r="BF12" s="514"/>
      <c r="BG12" s="514"/>
      <c r="BH12" s="514"/>
    </row>
    <row r="13" spans="1:60" s="515" customFormat="1">
      <c r="A13" s="514" t="s">
        <v>23</v>
      </c>
      <c r="B13" s="514"/>
      <c r="C13" s="509">
        <f t="shared" si="1"/>
        <v>321</v>
      </c>
      <c r="D13" s="516">
        <v>5</v>
      </c>
      <c r="E13" s="516">
        <v>0</v>
      </c>
      <c r="F13" s="516">
        <v>0</v>
      </c>
      <c r="G13" s="514">
        <v>0</v>
      </c>
      <c r="H13" s="509">
        <f t="shared" si="2"/>
        <v>5</v>
      </c>
      <c r="I13" s="516">
        <v>19</v>
      </c>
      <c r="J13" s="516">
        <v>2</v>
      </c>
      <c r="K13" s="514">
        <v>0</v>
      </c>
      <c r="L13" s="514">
        <v>0</v>
      </c>
      <c r="M13" s="509">
        <f t="shared" si="3"/>
        <v>21</v>
      </c>
      <c r="N13" s="516">
        <v>13</v>
      </c>
      <c r="O13" s="516">
        <v>278</v>
      </c>
      <c r="P13" s="516">
        <v>0</v>
      </c>
      <c r="Q13" s="516">
        <v>2</v>
      </c>
      <c r="R13" s="509">
        <f t="shared" si="4"/>
        <v>293</v>
      </c>
      <c r="S13" s="511">
        <v>0</v>
      </c>
      <c r="T13" s="511">
        <v>2</v>
      </c>
      <c r="U13" s="511">
        <v>0</v>
      </c>
      <c r="V13" s="511">
        <v>0</v>
      </c>
      <c r="W13" s="509">
        <f t="shared" si="5"/>
        <v>2</v>
      </c>
      <c r="X13" s="511"/>
      <c r="AJ13" s="514"/>
      <c r="AK13" s="514"/>
      <c r="AL13" s="514"/>
      <c r="AM13" s="514"/>
      <c r="AN13" s="514"/>
      <c r="AO13" s="514"/>
      <c r="AP13" s="514"/>
      <c r="BA13" s="514"/>
      <c r="BB13" s="514"/>
      <c r="BC13" s="514"/>
      <c r="BD13" s="514"/>
      <c r="BE13" s="514"/>
      <c r="BF13" s="514"/>
      <c r="BG13" s="514"/>
      <c r="BH13" s="514"/>
    </row>
    <row r="14" spans="1:60" s="515" customFormat="1">
      <c r="A14" s="514" t="s">
        <v>92</v>
      </c>
      <c r="B14" s="514"/>
      <c r="C14" s="509">
        <f t="shared" si="1"/>
        <v>2234</v>
      </c>
      <c r="D14" s="516">
        <v>28</v>
      </c>
      <c r="E14" s="516">
        <v>1</v>
      </c>
      <c r="F14" s="516">
        <v>0</v>
      </c>
      <c r="G14" s="514">
        <v>0</v>
      </c>
      <c r="H14" s="509">
        <f t="shared" si="2"/>
        <v>29</v>
      </c>
      <c r="I14" s="516">
        <v>99</v>
      </c>
      <c r="J14" s="516">
        <v>48</v>
      </c>
      <c r="K14" s="514">
        <v>0</v>
      </c>
      <c r="L14" s="514">
        <v>0</v>
      </c>
      <c r="M14" s="509">
        <f t="shared" si="3"/>
        <v>147</v>
      </c>
      <c r="N14" s="516">
        <v>73</v>
      </c>
      <c r="O14" s="516">
        <v>1978</v>
      </c>
      <c r="P14" s="516">
        <v>1</v>
      </c>
      <c r="Q14" s="516">
        <v>5</v>
      </c>
      <c r="R14" s="509">
        <f t="shared" si="4"/>
        <v>2057</v>
      </c>
      <c r="S14" s="511">
        <v>0</v>
      </c>
      <c r="T14" s="511">
        <v>0</v>
      </c>
      <c r="U14" s="511">
        <v>0</v>
      </c>
      <c r="V14" s="511">
        <v>1</v>
      </c>
      <c r="W14" s="509">
        <f t="shared" si="5"/>
        <v>1</v>
      </c>
      <c r="X14" s="511"/>
      <c r="AJ14" s="514"/>
      <c r="AK14" s="514"/>
      <c r="AL14" s="514"/>
      <c r="AM14" s="514"/>
      <c r="AN14" s="514"/>
      <c r="AO14" s="514"/>
      <c r="AP14" s="514"/>
      <c r="BA14" s="514"/>
      <c r="BB14" s="514"/>
      <c r="BC14" s="514"/>
      <c r="BD14" s="514"/>
      <c r="BE14" s="514"/>
      <c r="BF14" s="514"/>
      <c r="BG14" s="514"/>
      <c r="BH14" s="514"/>
    </row>
    <row r="15" spans="1:60" s="515" customFormat="1">
      <c r="A15" s="514" t="s">
        <v>25</v>
      </c>
      <c r="B15" s="514"/>
      <c r="C15" s="509">
        <f t="shared" si="1"/>
        <v>2687</v>
      </c>
      <c r="D15" s="516">
        <v>22</v>
      </c>
      <c r="E15" s="516">
        <v>1</v>
      </c>
      <c r="F15" s="516">
        <v>0</v>
      </c>
      <c r="G15" s="514">
        <v>0</v>
      </c>
      <c r="H15" s="509">
        <f t="shared" si="2"/>
        <v>23</v>
      </c>
      <c r="I15" s="516">
        <v>95</v>
      </c>
      <c r="J15" s="516">
        <v>67</v>
      </c>
      <c r="K15" s="514">
        <v>0</v>
      </c>
      <c r="L15" s="514">
        <v>0</v>
      </c>
      <c r="M15" s="509">
        <f t="shared" si="3"/>
        <v>162</v>
      </c>
      <c r="N15" s="516">
        <v>94</v>
      </c>
      <c r="O15" s="516">
        <v>2396</v>
      </c>
      <c r="P15" s="516">
        <v>5</v>
      </c>
      <c r="Q15" s="516">
        <v>3</v>
      </c>
      <c r="R15" s="509">
        <f t="shared" si="4"/>
        <v>2498</v>
      </c>
      <c r="S15" s="511">
        <v>0</v>
      </c>
      <c r="T15" s="511">
        <v>4</v>
      </c>
      <c r="U15" s="511">
        <v>0</v>
      </c>
      <c r="V15" s="511">
        <v>0</v>
      </c>
      <c r="W15" s="509">
        <f t="shared" si="5"/>
        <v>4</v>
      </c>
      <c r="X15" s="511"/>
      <c r="AJ15" s="514"/>
      <c r="AK15" s="514"/>
      <c r="AL15" s="514"/>
      <c r="AM15" s="514"/>
      <c r="AN15" s="514"/>
      <c r="AO15" s="514"/>
      <c r="AP15" s="514"/>
      <c r="BA15" s="514"/>
      <c r="BB15" s="514"/>
      <c r="BC15" s="514"/>
      <c r="BD15" s="514"/>
      <c r="BE15" s="514"/>
      <c r="BF15" s="514"/>
      <c r="BG15" s="514"/>
      <c r="BH15" s="514"/>
    </row>
    <row r="16" spans="1:60" s="515" customFormat="1">
      <c r="A16" s="514" t="s">
        <v>26</v>
      </c>
      <c r="B16" s="514"/>
      <c r="C16" s="509">
        <f t="shared" si="1"/>
        <v>758</v>
      </c>
      <c r="D16" s="516">
        <v>11</v>
      </c>
      <c r="E16" s="516">
        <v>0</v>
      </c>
      <c r="F16" s="516">
        <v>0</v>
      </c>
      <c r="G16" s="514">
        <v>0</v>
      </c>
      <c r="H16" s="509">
        <f t="shared" si="2"/>
        <v>11</v>
      </c>
      <c r="I16" s="516">
        <v>28</v>
      </c>
      <c r="J16" s="516">
        <v>17</v>
      </c>
      <c r="K16" s="514">
        <v>0</v>
      </c>
      <c r="L16" s="514">
        <v>0</v>
      </c>
      <c r="M16" s="509">
        <f t="shared" si="3"/>
        <v>45</v>
      </c>
      <c r="N16" s="516">
        <v>17</v>
      </c>
      <c r="O16" s="516">
        <v>681</v>
      </c>
      <c r="P16" s="516">
        <v>1</v>
      </c>
      <c r="Q16" s="516">
        <v>2</v>
      </c>
      <c r="R16" s="509">
        <f t="shared" si="4"/>
        <v>701</v>
      </c>
      <c r="S16" s="511">
        <v>0</v>
      </c>
      <c r="T16" s="511">
        <v>0</v>
      </c>
      <c r="U16" s="511">
        <v>0</v>
      </c>
      <c r="V16" s="511">
        <v>1</v>
      </c>
      <c r="W16" s="509">
        <f t="shared" si="5"/>
        <v>1</v>
      </c>
      <c r="X16" s="511"/>
      <c r="AJ16" s="514"/>
      <c r="AK16" s="514"/>
      <c r="AL16" s="514"/>
      <c r="AM16" s="514"/>
      <c r="AN16" s="514"/>
      <c r="AO16" s="514"/>
      <c r="AP16" s="514"/>
      <c r="BA16" s="514"/>
      <c r="BB16" s="514"/>
      <c r="BC16" s="514"/>
      <c r="BD16" s="514"/>
      <c r="BE16" s="514"/>
      <c r="BF16" s="514"/>
      <c r="BG16" s="514"/>
      <c r="BH16" s="514"/>
    </row>
    <row r="17" spans="1:60" s="515" customFormat="1" ht="13.9" customHeight="1">
      <c r="A17" s="514" t="s">
        <v>27</v>
      </c>
      <c r="B17" s="514"/>
      <c r="C17" s="509">
        <f t="shared" si="1"/>
        <v>6844</v>
      </c>
      <c r="D17" s="516">
        <v>96</v>
      </c>
      <c r="E17" s="516">
        <v>0</v>
      </c>
      <c r="F17" s="516">
        <v>0</v>
      </c>
      <c r="G17" s="514">
        <v>0</v>
      </c>
      <c r="H17" s="509">
        <f t="shared" si="2"/>
        <v>96</v>
      </c>
      <c r="I17" s="516">
        <v>348</v>
      </c>
      <c r="J17" s="516">
        <v>175</v>
      </c>
      <c r="K17" s="514">
        <v>0</v>
      </c>
      <c r="L17" s="514">
        <v>1</v>
      </c>
      <c r="M17" s="509">
        <f t="shared" si="3"/>
        <v>524</v>
      </c>
      <c r="N17" s="516">
        <v>387</v>
      </c>
      <c r="O17" s="516">
        <v>5803</v>
      </c>
      <c r="P17" s="516">
        <v>3</v>
      </c>
      <c r="Q17" s="516">
        <v>22</v>
      </c>
      <c r="R17" s="509">
        <f t="shared" si="4"/>
        <v>6215</v>
      </c>
      <c r="S17" s="511">
        <v>3</v>
      </c>
      <c r="T17" s="511">
        <v>4</v>
      </c>
      <c r="U17" s="511">
        <v>0</v>
      </c>
      <c r="V17" s="511">
        <v>2</v>
      </c>
      <c r="W17" s="509">
        <f t="shared" si="5"/>
        <v>9</v>
      </c>
      <c r="X17" s="511"/>
      <c r="AJ17" s="514"/>
      <c r="AK17" s="514"/>
      <c r="AL17" s="514"/>
      <c r="AM17" s="514"/>
      <c r="AN17" s="514"/>
      <c r="AO17" s="514"/>
      <c r="AP17" s="514"/>
      <c r="AY17" s="519"/>
      <c r="AZ17" s="520"/>
      <c r="BA17" s="519"/>
      <c r="BB17" s="514"/>
      <c r="BC17" s="514"/>
      <c r="BD17" s="514"/>
      <c r="BE17" s="514"/>
      <c r="BF17" s="514"/>
      <c r="BG17" s="514"/>
      <c r="BH17" s="514"/>
    </row>
    <row r="18" spans="1:60" s="515" customFormat="1" ht="13.9" customHeight="1">
      <c r="A18" s="514" t="s">
        <v>28</v>
      </c>
      <c r="B18" s="514"/>
      <c r="C18" s="509">
        <f t="shared" si="1"/>
        <v>1160</v>
      </c>
      <c r="D18" s="516">
        <v>12</v>
      </c>
      <c r="E18" s="516">
        <v>0</v>
      </c>
      <c r="F18" s="516">
        <v>0</v>
      </c>
      <c r="G18" s="514">
        <v>0</v>
      </c>
      <c r="H18" s="509">
        <f t="shared" si="2"/>
        <v>12</v>
      </c>
      <c r="I18" s="516">
        <v>55</v>
      </c>
      <c r="J18" s="516">
        <v>18</v>
      </c>
      <c r="K18" s="514">
        <v>0</v>
      </c>
      <c r="L18" s="514">
        <v>0</v>
      </c>
      <c r="M18" s="509">
        <f t="shared" si="3"/>
        <v>73</v>
      </c>
      <c r="N18" s="516">
        <v>54</v>
      </c>
      <c r="O18" s="516">
        <v>1017</v>
      </c>
      <c r="P18" s="516">
        <v>0</v>
      </c>
      <c r="Q18" s="516">
        <v>2</v>
      </c>
      <c r="R18" s="509">
        <f t="shared" si="4"/>
        <v>1073</v>
      </c>
      <c r="S18" s="511">
        <v>0</v>
      </c>
      <c r="T18" s="511">
        <v>2</v>
      </c>
      <c r="U18" s="511">
        <v>0</v>
      </c>
      <c r="V18" s="511">
        <v>0</v>
      </c>
      <c r="W18" s="509">
        <f t="shared" si="5"/>
        <v>2</v>
      </c>
      <c r="X18" s="511"/>
      <c r="AJ18" s="514"/>
      <c r="AK18" s="514"/>
      <c r="AL18" s="514"/>
      <c r="AM18" s="514"/>
      <c r="AN18" s="514"/>
      <c r="AO18" s="514"/>
      <c r="AP18" s="514"/>
      <c r="AY18" s="518"/>
      <c r="AZ18" s="517"/>
      <c r="BA18" s="518"/>
      <c r="BB18" s="514"/>
      <c r="BC18" s="517"/>
      <c r="BD18" s="518"/>
      <c r="BE18" s="518"/>
      <c r="BF18" s="518"/>
      <c r="BH18" s="514"/>
    </row>
    <row r="19" spans="1:60" s="515" customFormat="1">
      <c r="A19" s="514" t="s">
        <v>29</v>
      </c>
      <c r="B19" s="514"/>
      <c r="C19" s="509">
        <f t="shared" si="1"/>
        <v>426</v>
      </c>
      <c r="D19" s="516">
        <v>4</v>
      </c>
      <c r="E19" s="516">
        <v>0</v>
      </c>
      <c r="F19" s="516">
        <v>0</v>
      </c>
      <c r="G19" s="514">
        <v>0</v>
      </c>
      <c r="H19" s="509">
        <f t="shared" si="2"/>
        <v>4</v>
      </c>
      <c r="I19" s="516">
        <v>23</v>
      </c>
      <c r="J19" s="516">
        <v>9</v>
      </c>
      <c r="K19" s="514">
        <v>0</v>
      </c>
      <c r="L19" s="514">
        <v>1</v>
      </c>
      <c r="M19" s="509">
        <f t="shared" si="3"/>
        <v>33</v>
      </c>
      <c r="N19" s="516">
        <v>24</v>
      </c>
      <c r="O19" s="516">
        <v>364</v>
      </c>
      <c r="P19" s="516">
        <v>1</v>
      </c>
      <c r="Q19" s="516">
        <v>0</v>
      </c>
      <c r="R19" s="509">
        <f t="shared" si="4"/>
        <v>389</v>
      </c>
      <c r="S19" s="511">
        <v>0</v>
      </c>
      <c r="T19" s="511">
        <v>0</v>
      </c>
      <c r="U19" s="511">
        <v>0</v>
      </c>
      <c r="V19" s="511">
        <v>0</v>
      </c>
      <c r="W19" s="509">
        <f t="shared" si="5"/>
        <v>0</v>
      </c>
      <c r="X19" s="511"/>
      <c r="AJ19" s="514"/>
      <c r="AK19" s="514"/>
      <c r="AL19" s="514"/>
      <c r="AM19" s="514"/>
      <c r="AN19" s="514"/>
      <c r="AO19" s="514"/>
      <c r="AP19" s="514"/>
      <c r="AY19" s="518"/>
      <c r="AZ19" s="517"/>
      <c r="BA19" s="518"/>
      <c r="BB19" s="514"/>
      <c r="BC19" s="517"/>
      <c r="BD19" s="518"/>
      <c r="BE19" s="518"/>
      <c r="BF19" s="518"/>
      <c r="BH19" s="514"/>
    </row>
    <row r="20" spans="1:60" s="515" customFormat="1">
      <c r="A20" s="514" t="s">
        <v>30</v>
      </c>
      <c r="B20" s="514"/>
      <c r="C20" s="509">
        <f t="shared" si="1"/>
        <v>14166</v>
      </c>
      <c r="D20" s="516">
        <v>194</v>
      </c>
      <c r="E20" s="516">
        <v>10</v>
      </c>
      <c r="F20" s="516">
        <v>0</v>
      </c>
      <c r="G20" s="514">
        <v>0</v>
      </c>
      <c r="H20" s="509">
        <f t="shared" si="2"/>
        <v>204</v>
      </c>
      <c r="I20" s="516">
        <v>640</v>
      </c>
      <c r="J20" s="516">
        <v>280</v>
      </c>
      <c r="K20" s="514">
        <v>0</v>
      </c>
      <c r="L20" s="514">
        <v>1</v>
      </c>
      <c r="M20" s="509">
        <f t="shared" si="3"/>
        <v>921</v>
      </c>
      <c r="N20" s="516">
        <v>599</v>
      </c>
      <c r="O20" s="516">
        <v>12338</v>
      </c>
      <c r="P20" s="516">
        <v>52</v>
      </c>
      <c r="Q20" s="516">
        <v>25</v>
      </c>
      <c r="R20" s="509">
        <f t="shared" si="4"/>
        <v>13014</v>
      </c>
      <c r="S20" s="511">
        <v>3</v>
      </c>
      <c r="T20" s="511">
        <v>12</v>
      </c>
      <c r="U20" s="511">
        <v>0</v>
      </c>
      <c r="V20" s="511">
        <v>12</v>
      </c>
      <c r="W20" s="509">
        <f t="shared" si="5"/>
        <v>27</v>
      </c>
      <c r="X20" s="511"/>
      <c r="AJ20" s="514"/>
      <c r="AK20" s="514"/>
      <c r="AL20" s="514"/>
      <c r="AM20" s="514"/>
      <c r="AN20" s="514"/>
      <c r="AO20" s="514"/>
      <c r="AP20" s="514"/>
      <c r="AY20" s="518"/>
      <c r="AZ20" s="517"/>
      <c r="BA20" s="518"/>
      <c r="BB20" s="514"/>
      <c r="BC20" s="517"/>
      <c r="BD20" s="518"/>
      <c r="BE20" s="518"/>
      <c r="BF20" s="518"/>
      <c r="BH20" s="514"/>
    </row>
    <row r="21" spans="1:60" s="515" customFormat="1">
      <c r="A21" s="514" t="s">
        <v>31</v>
      </c>
      <c r="B21" s="514"/>
      <c r="C21" s="509">
        <f t="shared" si="1"/>
        <v>742</v>
      </c>
      <c r="D21" s="516">
        <v>10</v>
      </c>
      <c r="E21" s="516">
        <v>0</v>
      </c>
      <c r="F21" s="516">
        <v>0</v>
      </c>
      <c r="G21" s="514">
        <v>0</v>
      </c>
      <c r="H21" s="509">
        <f t="shared" si="2"/>
        <v>10</v>
      </c>
      <c r="I21" s="516">
        <v>35</v>
      </c>
      <c r="J21" s="516">
        <v>6</v>
      </c>
      <c r="K21" s="514">
        <v>0</v>
      </c>
      <c r="L21" s="514">
        <v>0</v>
      </c>
      <c r="M21" s="509">
        <f t="shared" si="3"/>
        <v>41</v>
      </c>
      <c r="N21" s="516">
        <v>31</v>
      </c>
      <c r="O21" s="516">
        <v>655</v>
      </c>
      <c r="P21" s="516">
        <v>0</v>
      </c>
      <c r="Q21" s="516">
        <v>5</v>
      </c>
      <c r="R21" s="509">
        <f t="shared" si="4"/>
        <v>691</v>
      </c>
      <c r="S21" s="511">
        <v>0</v>
      </c>
      <c r="T21" s="511">
        <v>0</v>
      </c>
      <c r="U21" s="511">
        <v>0</v>
      </c>
      <c r="V21" s="511">
        <v>0</v>
      </c>
      <c r="W21" s="509">
        <f t="shared" si="5"/>
        <v>0</v>
      </c>
      <c r="X21" s="511"/>
      <c r="AJ21" s="514"/>
      <c r="AK21" s="514"/>
      <c r="AL21" s="514"/>
      <c r="AM21" s="514"/>
      <c r="AN21" s="514"/>
      <c r="AO21" s="514"/>
      <c r="AP21" s="514"/>
      <c r="AY21" s="518"/>
      <c r="AZ21" s="517"/>
      <c r="BA21" s="518"/>
      <c r="BB21" s="514"/>
      <c r="BC21" s="517"/>
      <c r="BD21" s="518"/>
      <c r="BE21" s="518"/>
      <c r="BF21" s="518"/>
      <c r="BH21" s="514"/>
    </row>
    <row r="22" spans="1:60" s="515" customFormat="1">
      <c r="A22" s="514" t="s">
        <v>32</v>
      </c>
      <c r="B22" s="514"/>
      <c r="C22" s="509">
        <f t="shared" si="1"/>
        <v>444</v>
      </c>
      <c r="D22" s="516">
        <v>6</v>
      </c>
      <c r="E22" s="516">
        <v>0</v>
      </c>
      <c r="F22" s="516">
        <v>0</v>
      </c>
      <c r="G22" s="514">
        <v>0</v>
      </c>
      <c r="H22" s="509">
        <f t="shared" si="2"/>
        <v>6</v>
      </c>
      <c r="I22" s="516">
        <v>18</v>
      </c>
      <c r="J22" s="516">
        <v>6</v>
      </c>
      <c r="K22" s="514">
        <v>0</v>
      </c>
      <c r="L22" s="514">
        <v>0</v>
      </c>
      <c r="M22" s="509">
        <f t="shared" si="3"/>
        <v>24</v>
      </c>
      <c r="N22" s="516">
        <v>20</v>
      </c>
      <c r="O22" s="516">
        <v>393</v>
      </c>
      <c r="P22" s="516">
        <v>0</v>
      </c>
      <c r="Q22" s="516">
        <v>1</v>
      </c>
      <c r="R22" s="509">
        <f t="shared" si="4"/>
        <v>414</v>
      </c>
      <c r="S22" s="511">
        <v>0</v>
      </c>
      <c r="T22" s="511">
        <v>0</v>
      </c>
      <c r="U22" s="511">
        <v>0</v>
      </c>
      <c r="V22" s="511">
        <v>0</v>
      </c>
      <c r="W22" s="509">
        <f t="shared" si="5"/>
        <v>0</v>
      </c>
      <c r="X22" s="511"/>
      <c r="AJ22" s="514"/>
      <c r="AK22" s="514"/>
      <c r="AL22" s="514"/>
      <c r="AM22" s="514"/>
      <c r="AN22" s="514"/>
      <c r="AO22" s="514"/>
      <c r="AP22" s="514"/>
      <c r="AY22" s="518"/>
      <c r="AZ22" s="517"/>
      <c r="BA22" s="518"/>
      <c r="BB22" s="514"/>
      <c r="BC22" s="514"/>
      <c r="BD22" s="514"/>
      <c r="BE22" s="514"/>
      <c r="BF22" s="514"/>
      <c r="BG22" s="514"/>
      <c r="BH22" s="514"/>
    </row>
    <row r="23" spans="1:60" s="515" customFormat="1">
      <c r="A23" s="514" t="s">
        <v>33</v>
      </c>
      <c r="B23" s="514"/>
      <c r="C23" s="509">
        <f t="shared" si="1"/>
        <v>917</v>
      </c>
      <c r="D23" s="516">
        <v>9</v>
      </c>
      <c r="E23" s="516">
        <v>0</v>
      </c>
      <c r="F23" s="516">
        <v>0</v>
      </c>
      <c r="G23" s="514">
        <v>0</v>
      </c>
      <c r="H23" s="509">
        <f t="shared" si="2"/>
        <v>9</v>
      </c>
      <c r="I23" s="516">
        <v>37</v>
      </c>
      <c r="J23" s="516">
        <v>16</v>
      </c>
      <c r="K23" s="514">
        <v>0</v>
      </c>
      <c r="L23" s="514">
        <v>0</v>
      </c>
      <c r="M23" s="509">
        <f t="shared" si="3"/>
        <v>53</v>
      </c>
      <c r="N23" s="516">
        <v>48</v>
      </c>
      <c r="O23" s="516">
        <v>801</v>
      </c>
      <c r="P23" s="516">
        <v>1</v>
      </c>
      <c r="Q23" s="516">
        <v>3</v>
      </c>
      <c r="R23" s="509">
        <f t="shared" si="4"/>
        <v>853</v>
      </c>
      <c r="S23" s="511">
        <v>1</v>
      </c>
      <c r="T23" s="511">
        <v>1</v>
      </c>
      <c r="U23" s="511">
        <v>0</v>
      </c>
      <c r="V23" s="511">
        <v>0</v>
      </c>
      <c r="W23" s="509">
        <f t="shared" si="5"/>
        <v>2</v>
      </c>
      <c r="X23" s="511"/>
      <c r="AJ23" s="514"/>
      <c r="AK23" s="514"/>
      <c r="AL23" s="514"/>
      <c r="AM23" s="514"/>
      <c r="AN23" s="514"/>
      <c r="AO23" s="514"/>
      <c r="AP23" s="514"/>
      <c r="AY23" s="518"/>
      <c r="AZ23" s="517"/>
      <c r="BA23" s="518"/>
      <c r="BB23" s="514"/>
      <c r="BC23" s="514"/>
      <c r="BD23" s="514"/>
      <c r="BE23" s="514"/>
      <c r="BF23" s="514"/>
      <c r="BG23" s="514"/>
      <c r="BH23" s="514"/>
    </row>
    <row r="24" spans="1:60" s="515" customFormat="1">
      <c r="A24" s="514" t="s">
        <v>34</v>
      </c>
      <c r="B24" s="514"/>
      <c r="C24" s="509">
        <f t="shared" si="1"/>
        <v>556</v>
      </c>
      <c r="D24" s="516">
        <v>7</v>
      </c>
      <c r="E24" s="516">
        <v>0</v>
      </c>
      <c r="F24" s="516">
        <v>0</v>
      </c>
      <c r="G24" s="514">
        <v>0</v>
      </c>
      <c r="H24" s="509">
        <f t="shared" si="2"/>
        <v>7</v>
      </c>
      <c r="I24" s="516">
        <v>21</v>
      </c>
      <c r="J24" s="516">
        <v>11</v>
      </c>
      <c r="K24" s="514">
        <v>0</v>
      </c>
      <c r="L24" s="514">
        <v>0</v>
      </c>
      <c r="M24" s="509">
        <f t="shared" si="3"/>
        <v>32</v>
      </c>
      <c r="N24" s="516">
        <v>26</v>
      </c>
      <c r="O24" s="516">
        <v>479</v>
      </c>
      <c r="P24" s="516">
        <v>0</v>
      </c>
      <c r="Q24" s="516">
        <v>10</v>
      </c>
      <c r="R24" s="509">
        <f t="shared" si="4"/>
        <v>515</v>
      </c>
      <c r="S24" s="511">
        <v>0</v>
      </c>
      <c r="T24" s="511">
        <v>1</v>
      </c>
      <c r="U24" s="511">
        <v>0</v>
      </c>
      <c r="V24" s="511">
        <v>1</v>
      </c>
      <c r="W24" s="509">
        <f t="shared" si="5"/>
        <v>2</v>
      </c>
      <c r="X24" s="511"/>
      <c r="AJ24" s="514"/>
      <c r="AK24" s="514"/>
      <c r="AL24" s="514"/>
      <c r="AM24" s="514"/>
      <c r="AN24" s="514"/>
      <c r="AY24" s="518"/>
      <c r="AZ24" s="517"/>
      <c r="BA24" s="518"/>
      <c r="BB24" s="514"/>
      <c r="BC24" s="514"/>
      <c r="BD24" s="514"/>
      <c r="BE24" s="514"/>
      <c r="BF24" s="514"/>
      <c r="BG24" s="514"/>
      <c r="BH24" s="514"/>
    </row>
    <row r="25" spans="1:60" s="515" customFormat="1">
      <c r="A25" s="514" t="s">
        <v>35</v>
      </c>
      <c r="B25" s="514"/>
      <c r="C25" s="509">
        <f t="shared" si="1"/>
        <v>2295</v>
      </c>
      <c r="D25" s="516">
        <v>42</v>
      </c>
      <c r="E25" s="516">
        <v>1</v>
      </c>
      <c r="F25" s="516">
        <v>0</v>
      </c>
      <c r="G25" s="514">
        <v>0</v>
      </c>
      <c r="H25" s="509">
        <f t="shared" si="2"/>
        <v>43</v>
      </c>
      <c r="I25" s="516">
        <v>92</v>
      </c>
      <c r="J25" s="516">
        <v>44</v>
      </c>
      <c r="K25" s="514">
        <v>0</v>
      </c>
      <c r="L25" s="514">
        <v>1</v>
      </c>
      <c r="M25" s="509">
        <f t="shared" si="3"/>
        <v>137</v>
      </c>
      <c r="N25" s="516">
        <v>80</v>
      </c>
      <c r="O25" s="516">
        <v>2017</v>
      </c>
      <c r="P25" s="516">
        <v>6</v>
      </c>
      <c r="Q25" s="516">
        <v>7</v>
      </c>
      <c r="R25" s="509">
        <f t="shared" si="4"/>
        <v>2110</v>
      </c>
      <c r="S25" s="511">
        <v>0</v>
      </c>
      <c r="T25" s="511">
        <v>5</v>
      </c>
      <c r="U25" s="511">
        <v>0</v>
      </c>
      <c r="V25" s="511">
        <v>0</v>
      </c>
      <c r="W25" s="509">
        <f t="shared" si="5"/>
        <v>5</v>
      </c>
      <c r="X25" s="511"/>
      <c r="AJ25" s="514"/>
      <c r="AK25" s="514"/>
      <c r="AL25" s="521"/>
      <c r="AM25" s="511"/>
      <c r="AN25" s="511"/>
      <c r="AO25" s="511"/>
      <c r="AR25" s="517"/>
      <c r="AS25" s="517"/>
      <c r="AT25" s="520"/>
      <c r="AU25" s="519"/>
      <c r="AV25" s="520"/>
      <c r="AY25" s="518"/>
      <c r="AZ25" s="517"/>
      <c r="BA25" s="518"/>
      <c r="BB25" s="514"/>
      <c r="BC25" s="514"/>
      <c r="BD25" s="514"/>
      <c r="BE25" s="514"/>
      <c r="BF25" s="514"/>
      <c r="BG25" s="514"/>
      <c r="BH25" s="514"/>
    </row>
    <row r="26" spans="1:60" s="515" customFormat="1">
      <c r="A26" s="514" t="s">
        <v>36</v>
      </c>
      <c r="B26" s="514"/>
      <c r="C26" s="509">
        <f t="shared" si="1"/>
        <v>763</v>
      </c>
      <c r="D26" s="516">
        <v>11</v>
      </c>
      <c r="E26" s="516">
        <v>0</v>
      </c>
      <c r="F26" s="516">
        <v>0</v>
      </c>
      <c r="G26" s="514">
        <v>0</v>
      </c>
      <c r="H26" s="509">
        <f t="shared" si="2"/>
        <v>11</v>
      </c>
      <c r="I26" s="516">
        <v>29</v>
      </c>
      <c r="J26" s="516">
        <v>9</v>
      </c>
      <c r="K26" s="514">
        <v>0</v>
      </c>
      <c r="L26" s="514">
        <v>0</v>
      </c>
      <c r="M26" s="509">
        <f t="shared" si="3"/>
        <v>38</v>
      </c>
      <c r="N26" s="516">
        <v>29</v>
      </c>
      <c r="O26" s="516">
        <v>682</v>
      </c>
      <c r="P26" s="516">
        <v>0</v>
      </c>
      <c r="Q26" s="516">
        <v>3</v>
      </c>
      <c r="R26" s="509">
        <f t="shared" si="4"/>
        <v>714</v>
      </c>
      <c r="S26" s="511">
        <v>0</v>
      </c>
      <c r="T26" s="511">
        <v>0</v>
      </c>
      <c r="U26" s="511">
        <v>0</v>
      </c>
      <c r="V26" s="511">
        <v>0</v>
      </c>
      <c r="W26" s="509">
        <f t="shared" si="5"/>
        <v>0</v>
      </c>
      <c r="X26" s="511"/>
      <c r="AJ26" s="514"/>
      <c r="AK26" s="514"/>
      <c r="AL26" s="510"/>
      <c r="AM26" s="509"/>
      <c r="AN26" s="509"/>
      <c r="AO26" s="509"/>
      <c r="AR26" s="517"/>
      <c r="AS26" s="517"/>
      <c r="AT26" s="517"/>
      <c r="AU26" s="518"/>
      <c r="AV26" s="517"/>
      <c r="AY26" s="518"/>
      <c r="AZ26" s="517"/>
      <c r="BA26" s="518"/>
      <c r="BB26" s="514"/>
      <c r="BC26" s="514"/>
      <c r="BD26" s="514"/>
      <c r="BE26" s="514"/>
      <c r="BF26" s="514"/>
      <c r="BG26" s="514"/>
      <c r="BH26" s="514"/>
    </row>
    <row r="27" spans="1:60" s="515" customFormat="1">
      <c r="A27" s="514" t="s">
        <v>37</v>
      </c>
      <c r="B27" s="514"/>
      <c r="C27" s="509">
        <f t="shared" si="1"/>
        <v>763</v>
      </c>
      <c r="D27" s="516">
        <v>15</v>
      </c>
      <c r="E27" s="516">
        <v>0</v>
      </c>
      <c r="F27" s="516">
        <v>0</v>
      </c>
      <c r="G27" s="514">
        <v>0</v>
      </c>
      <c r="H27" s="509">
        <f t="shared" si="2"/>
        <v>15</v>
      </c>
      <c r="I27" s="516">
        <v>25</v>
      </c>
      <c r="J27" s="516">
        <v>15</v>
      </c>
      <c r="K27" s="514">
        <v>0</v>
      </c>
      <c r="L27" s="514">
        <v>0</v>
      </c>
      <c r="M27" s="509">
        <f t="shared" si="3"/>
        <v>40</v>
      </c>
      <c r="N27" s="516">
        <v>20</v>
      </c>
      <c r="O27" s="516">
        <v>678</v>
      </c>
      <c r="P27" s="516">
        <v>4</v>
      </c>
      <c r="Q27" s="516">
        <v>3</v>
      </c>
      <c r="R27" s="509">
        <f t="shared" si="4"/>
        <v>705</v>
      </c>
      <c r="S27" s="511">
        <v>0</v>
      </c>
      <c r="T27" s="511">
        <v>3</v>
      </c>
      <c r="U27" s="511">
        <v>0</v>
      </c>
      <c r="V27" s="511">
        <v>0</v>
      </c>
      <c r="W27" s="509">
        <f t="shared" si="5"/>
        <v>3</v>
      </c>
      <c r="X27" s="511"/>
      <c r="AJ27" s="514"/>
      <c r="AK27" s="514"/>
      <c r="AL27" s="514"/>
      <c r="AM27" s="509"/>
      <c r="AN27" s="509"/>
      <c r="AO27" s="509"/>
      <c r="AR27" s="517"/>
      <c r="AS27" s="517"/>
      <c r="AT27" s="517"/>
      <c r="AU27" s="518"/>
      <c r="AV27" s="517"/>
      <c r="AY27" s="518"/>
      <c r="AZ27" s="517"/>
      <c r="BA27" s="518"/>
      <c r="BB27" s="514"/>
      <c r="BC27" s="514"/>
      <c r="BD27" s="514"/>
      <c r="BE27" s="514"/>
      <c r="BF27" s="514"/>
      <c r="BG27" s="514"/>
      <c r="BH27" s="514"/>
    </row>
    <row r="28" spans="1:60" s="515" customFormat="1" ht="18" customHeight="1">
      <c r="A28" s="522" t="s">
        <v>38</v>
      </c>
      <c r="B28" s="522"/>
      <c r="C28" s="537">
        <f t="shared" si="1"/>
        <v>6</v>
      </c>
      <c r="D28" s="523">
        <v>0</v>
      </c>
      <c r="E28" s="523">
        <v>0</v>
      </c>
      <c r="F28" s="523">
        <v>0</v>
      </c>
      <c r="G28" s="522">
        <v>0</v>
      </c>
      <c r="H28" s="537">
        <f t="shared" si="2"/>
        <v>0</v>
      </c>
      <c r="I28" s="523">
        <v>1</v>
      </c>
      <c r="J28" s="523">
        <v>1</v>
      </c>
      <c r="K28" s="522">
        <v>0</v>
      </c>
      <c r="L28" s="522">
        <v>0</v>
      </c>
      <c r="M28" s="537">
        <f t="shared" si="3"/>
        <v>2</v>
      </c>
      <c r="N28" s="523">
        <v>0</v>
      </c>
      <c r="O28" s="523">
        <v>4</v>
      </c>
      <c r="P28" s="523">
        <v>0</v>
      </c>
      <c r="Q28" s="523">
        <v>0</v>
      </c>
      <c r="R28" s="537">
        <f t="shared" si="4"/>
        <v>4</v>
      </c>
      <c r="S28" s="526">
        <v>0</v>
      </c>
      <c r="T28" s="526">
        <v>0</v>
      </c>
      <c r="U28" s="526">
        <v>0</v>
      </c>
      <c r="V28" s="526">
        <v>0</v>
      </c>
      <c r="W28" s="537">
        <f t="shared" si="5"/>
        <v>0</v>
      </c>
      <c r="X28" s="511"/>
      <c r="AJ28" s="514"/>
      <c r="AK28" s="514"/>
      <c r="AL28" s="514"/>
      <c r="AM28" s="509"/>
      <c r="AN28" s="509"/>
      <c r="AO28" s="509"/>
      <c r="AR28" s="517"/>
      <c r="AS28" s="517"/>
      <c r="AT28" s="517"/>
      <c r="AU28" s="518"/>
      <c r="AV28" s="517"/>
      <c r="AY28" s="518"/>
      <c r="AZ28" s="517"/>
      <c r="BA28" s="518"/>
      <c r="BB28" s="514"/>
      <c r="BC28" s="514"/>
      <c r="BD28" s="514"/>
      <c r="BE28" s="514"/>
      <c r="BF28" s="514"/>
      <c r="BG28" s="514"/>
      <c r="BH28" s="514"/>
    </row>
    <row r="29" spans="1:60" s="149" customFormat="1" ht="27" customHeight="1">
      <c r="A29" s="602" t="s">
        <v>128</v>
      </c>
      <c r="B29" s="602"/>
      <c r="C29" s="602"/>
      <c r="D29" s="602"/>
      <c r="E29" s="602"/>
      <c r="F29" s="602"/>
      <c r="G29" s="602"/>
      <c r="H29" s="602"/>
      <c r="I29" s="602"/>
      <c r="J29" s="602"/>
      <c r="K29" s="602"/>
      <c r="L29" s="602"/>
      <c r="M29" s="602"/>
      <c r="N29" s="602"/>
      <c r="O29" s="602"/>
      <c r="P29" s="602"/>
      <c r="Q29" s="295"/>
      <c r="R29" s="295"/>
      <c r="S29" s="524"/>
      <c r="T29" s="295"/>
      <c r="U29" s="295"/>
      <c r="V29" s="152"/>
      <c r="W29" s="152"/>
      <c r="X29" s="221"/>
      <c r="Y29" s="152"/>
      <c r="Z29" s="221"/>
      <c r="AB29" s="152"/>
      <c r="AC29" s="221"/>
      <c r="AE29" s="152"/>
      <c r="AF29" s="221"/>
      <c r="AI29" s="221"/>
      <c r="AK29" s="150"/>
      <c r="AL29" s="150"/>
      <c r="AM29" s="150"/>
      <c r="AN29" s="150"/>
      <c r="AO29" s="150"/>
      <c r="AP29" s="150"/>
      <c r="AQ29" s="150"/>
    </row>
    <row r="30" spans="1:60">
      <c r="C30" s="155" t="s">
        <v>0</v>
      </c>
      <c r="AM30" s="205"/>
      <c r="AN30" s="205"/>
      <c r="AO30" s="205"/>
      <c r="AR30" s="204"/>
      <c r="AS30" s="204"/>
      <c r="AT30" s="204"/>
      <c r="AU30" s="174"/>
      <c r="AV30" s="204"/>
      <c r="AY30" s="174"/>
      <c r="AZ30" s="204"/>
      <c r="BA30" s="174"/>
    </row>
    <row r="31" spans="1:60">
      <c r="AM31" s="205"/>
      <c r="AN31" s="205"/>
      <c r="AO31" s="205"/>
      <c r="AR31" s="204"/>
      <c r="AS31" s="204"/>
      <c r="AT31" s="204"/>
      <c r="AU31" s="174"/>
      <c r="AV31" s="204"/>
      <c r="AY31" s="174"/>
      <c r="AZ31" s="204"/>
      <c r="BA31" s="174"/>
    </row>
    <row r="32" spans="1:60">
      <c r="AM32" s="205"/>
      <c r="AN32" s="205"/>
      <c r="AO32" s="205"/>
      <c r="AR32" s="204"/>
      <c r="AS32" s="204"/>
      <c r="AT32" s="204"/>
      <c r="AU32" s="174"/>
      <c r="AV32" s="204"/>
      <c r="AY32" s="174"/>
      <c r="AZ32" s="204"/>
      <c r="BA32" s="174"/>
    </row>
    <row r="33" spans="39:60">
      <c r="AM33" s="205"/>
      <c r="AN33" s="205"/>
      <c r="AO33" s="205"/>
      <c r="AR33" s="204"/>
      <c r="AS33" s="204"/>
      <c r="AT33" s="204"/>
      <c r="AU33" s="174"/>
      <c r="AV33" s="204"/>
      <c r="AY33" s="174"/>
      <c r="AZ33" s="204"/>
      <c r="BA33" s="174"/>
    </row>
    <row r="34" spans="39:60">
      <c r="AM34" s="205"/>
      <c r="AN34" s="205"/>
      <c r="AO34" s="205"/>
      <c r="AR34" s="204"/>
      <c r="AS34" s="204"/>
      <c r="AT34" s="204"/>
      <c r="AU34" s="174"/>
      <c r="AV34" s="204"/>
      <c r="AY34" s="174"/>
      <c r="AZ34" s="204"/>
      <c r="BA34" s="174"/>
    </row>
    <row r="35" spans="39:60">
      <c r="AM35" s="205"/>
      <c r="AN35" s="205"/>
      <c r="AO35" s="205"/>
      <c r="AR35" s="204"/>
      <c r="AS35" s="204"/>
      <c r="AT35" s="204"/>
      <c r="AU35" s="174"/>
      <c r="AV35" s="204"/>
      <c r="AY35" s="174"/>
      <c r="AZ35" s="204"/>
      <c r="BA35" s="174"/>
    </row>
    <row r="36" spans="39:60">
      <c r="AM36" s="205"/>
      <c r="AN36" s="205"/>
      <c r="AO36" s="205"/>
      <c r="AR36" s="204"/>
      <c r="AS36" s="204"/>
      <c r="AT36" s="204"/>
      <c r="AU36" s="174"/>
      <c r="AV36" s="204"/>
      <c r="AY36" s="174"/>
      <c r="AZ36" s="204"/>
      <c r="BA36" s="174"/>
    </row>
    <row r="37" spans="39:60">
      <c r="AM37" s="205"/>
      <c r="AN37" s="205"/>
      <c r="AO37" s="205"/>
      <c r="AR37" s="204"/>
      <c r="AS37" s="204"/>
      <c r="AT37" s="204"/>
      <c r="AU37" s="174"/>
      <c r="AV37" s="204"/>
      <c r="BA37" s="98"/>
      <c r="BB37" s="98"/>
      <c r="BC37" s="98"/>
      <c r="BD37" s="98"/>
      <c r="BE37" s="98"/>
      <c r="BF37" s="98"/>
      <c r="BG37" s="98"/>
      <c r="BH37" s="98"/>
    </row>
    <row r="38" spans="39:60">
      <c r="AM38" s="205"/>
      <c r="AN38" s="205"/>
      <c r="AO38" s="205"/>
      <c r="AR38" s="204"/>
      <c r="AS38" s="204"/>
      <c r="AT38" s="204"/>
      <c r="AU38" s="174"/>
      <c r="AV38" s="204"/>
      <c r="BA38" s="98"/>
      <c r="BB38" s="98"/>
      <c r="BC38" s="98"/>
      <c r="BD38" s="98"/>
      <c r="BE38" s="98"/>
      <c r="BF38" s="98"/>
      <c r="BG38" s="98"/>
      <c r="BH38" s="98"/>
    </row>
    <row r="39" spans="39:60">
      <c r="AM39" s="205"/>
      <c r="AN39" s="205"/>
      <c r="AO39" s="205"/>
      <c r="AR39" s="204"/>
      <c r="AS39" s="204"/>
      <c r="AT39" s="204"/>
      <c r="AU39" s="174"/>
      <c r="AV39" s="204"/>
      <c r="BA39" s="98"/>
      <c r="BB39" s="98"/>
      <c r="BC39" s="98"/>
      <c r="BD39" s="98"/>
      <c r="BE39" s="98"/>
      <c r="BF39" s="98"/>
      <c r="BG39" s="98"/>
      <c r="BH39" s="98"/>
    </row>
    <row r="40" spans="39:60">
      <c r="AM40" s="205"/>
      <c r="AN40" s="205"/>
      <c r="AO40" s="205"/>
      <c r="AR40" s="204"/>
      <c r="AS40" s="204"/>
      <c r="AT40" s="204"/>
      <c r="AU40" s="174"/>
      <c r="AV40" s="204"/>
      <c r="BA40" s="98"/>
      <c r="BB40" s="98"/>
      <c r="BC40" s="98"/>
      <c r="BD40" s="98"/>
      <c r="BE40" s="98"/>
      <c r="BF40" s="98"/>
      <c r="BG40" s="98"/>
      <c r="BH40" s="98"/>
    </row>
    <row r="41" spans="39:60">
      <c r="AM41" s="205"/>
      <c r="AN41" s="205"/>
      <c r="AO41" s="205"/>
      <c r="AR41" s="204"/>
      <c r="AS41" s="204"/>
      <c r="AT41" s="204"/>
      <c r="AU41" s="174"/>
      <c r="AV41" s="204"/>
      <c r="BA41" s="98"/>
      <c r="BB41" s="98"/>
      <c r="BC41" s="98"/>
      <c r="BD41" s="98"/>
      <c r="BE41" s="98"/>
      <c r="BF41" s="98"/>
      <c r="BG41" s="98"/>
      <c r="BH41" s="98"/>
    </row>
    <row r="42" spans="39:60">
      <c r="AM42" s="205"/>
      <c r="AN42" s="205"/>
      <c r="AO42" s="205"/>
      <c r="AR42" s="204"/>
      <c r="AS42" s="204"/>
      <c r="AT42" s="204"/>
      <c r="AU42" s="174"/>
      <c r="AV42" s="204"/>
      <c r="BA42" s="98"/>
      <c r="BB42" s="98"/>
      <c r="BC42" s="98"/>
      <c r="BD42" s="98"/>
      <c r="BE42" s="98"/>
      <c r="BF42" s="98"/>
      <c r="BG42" s="98"/>
      <c r="BH42" s="98"/>
    </row>
    <row r="43" spans="39:60">
      <c r="AM43" s="205"/>
      <c r="AN43" s="205"/>
      <c r="AO43" s="205"/>
      <c r="AR43" s="204"/>
      <c r="AS43" s="204"/>
      <c r="AT43" s="204"/>
      <c r="AU43" s="174"/>
      <c r="AV43" s="204"/>
      <c r="BA43" s="98"/>
      <c r="BB43" s="98"/>
      <c r="BC43" s="98"/>
      <c r="BD43" s="98"/>
      <c r="BE43" s="98"/>
      <c r="BF43" s="98"/>
      <c r="BG43" s="98"/>
      <c r="BH43" s="98"/>
    </row>
    <row r="44" spans="39:60">
      <c r="AM44" s="205"/>
      <c r="AN44" s="205"/>
      <c r="AO44" s="205"/>
      <c r="AR44" s="204"/>
      <c r="AS44" s="204"/>
      <c r="AT44" s="204"/>
      <c r="AU44" s="174"/>
      <c r="AV44" s="204"/>
      <c r="BA44" s="98"/>
      <c r="BB44" s="98"/>
      <c r="BC44" s="98"/>
      <c r="BD44" s="98"/>
      <c r="BE44" s="98"/>
      <c r="BF44" s="98"/>
      <c r="BG44" s="98"/>
      <c r="BH44" s="98"/>
    </row>
    <row r="45" spans="39:60">
      <c r="BA45" s="98"/>
      <c r="BB45" s="98"/>
      <c r="BC45" s="98"/>
      <c r="BD45" s="98"/>
      <c r="BE45" s="98"/>
      <c r="BF45" s="98"/>
      <c r="BG45" s="98"/>
      <c r="BH45" s="98"/>
    </row>
    <row r="46" spans="39:60">
      <c r="BA46" s="98"/>
      <c r="BB46" s="98"/>
      <c r="BC46" s="98"/>
      <c r="BD46" s="98"/>
      <c r="BE46" s="98"/>
      <c r="BF46" s="98"/>
      <c r="BG46" s="98"/>
      <c r="BH46" s="98"/>
    </row>
    <row r="47" spans="39:60">
      <c r="BA47" s="98"/>
      <c r="BB47" s="98"/>
      <c r="BC47" s="98"/>
      <c r="BD47" s="98"/>
      <c r="BE47" s="98"/>
      <c r="BF47" s="98"/>
      <c r="BG47" s="98"/>
      <c r="BH47" s="98"/>
    </row>
    <row r="48" spans="39:60">
      <c r="BA48" s="98"/>
      <c r="BB48" s="98"/>
      <c r="BC48" s="98"/>
      <c r="BD48" s="98"/>
      <c r="BE48" s="98"/>
      <c r="BF48" s="98"/>
      <c r="BG48" s="98"/>
      <c r="BH48" s="98"/>
    </row>
    <row r="49" spans="53:60">
      <c r="BA49" s="98"/>
      <c r="BB49" s="98"/>
      <c r="BC49" s="98"/>
      <c r="BD49" s="98"/>
      <c r="BE49" s="98"/>
      <c r="BF49" s="98"/>
      <c r="BG49" s="98"/>
      <c r="BH49" s="98"/>
    </row>
    <row r="50" spans="53:60">
      <c r="BA50" s="98"/>
      <c r="BB50" s="98"/>
      <c r="BC50" s="98"/>
      <c r="BD50" s="98"/>
      <c r="BE50" s="98"/>
      <c r="BF50" s="98"/>
      <c r="BG50" s="98"/>
      <c r="BH50" s="98"/>
    </row>
    <row r="51" spans="53:60">
      <c r="BA51" s="98"/>
      <c r="BB51" s="98"/>
      <c r="BC51" s="98"/>
      <c r="BD51" s="98"/>
      <c r="BE51" s="98"/>
      <c r="BF51" s="98"/>
      <c r="BG51" s="98"/>
      <c r="BH51" s="98"/>
    </row>
    <row r="52" spans="53:60">
      <c r="BA52" s="98"/>
      <c r="BB52" s="98"/>
      <c r="BC52" s="98"/>
      <c r="BD52" s="98"/>
      <c r="BE52" s="98"/>
      <c r="BF52" s="98"/>
      <c r="BG52" s="98"/>
      <c r="BH52" s="98"/>
    </row>
    <row r="53" spans="53:60">
      <c r="BA53" s="98"/>
      <c r="BB53" s="98"/>
      <c r="BC53" s="98"/>
      <c r="BD53" s="98"/>
      <c r="BE53" s="98"/>
      <c r="BF53" s="98"/>
      <c r="BG53" s="98"/>
      <c r="BH53" s="98"/>
    </row>
    <row r="54" spans="53:60">
      <c r="BA54" s="98"/>
      <c r="BB54" s="98"/>
      <c r="BC54" s="98"/>
      <c r="BD54" s="98"/>
      <c r="BE54" s="98"/>
      <c r="BF54" s="98"/>
      <c r="BG54" s="98"/>
      <c r="BH54" s="98"/>
    </row>
    <row r="55" spans="53:60">
      <c r="BA55" s="98"/>
      <c r="BB55" s="98"/>
      <c r="BC55" s="98"/>
      <c r="BD55" s="98"/>
      <c r="BE55" s="98"/>
      <c r="BF55" s="98"/>
      <c r="BG55" s="98"/>
      <c r="BH55" s="98"/>
    </row>
    <row r="56" spans="53:60">
      <c r="BA56" s="98"/>
      <c r="BB56" s="98"/>
      <c r="BC56" s="98"/>
      <c r="BD56" s="98"/>
      <c r="BE56" s="98"/>
      <c r="BF56" s="98"/>
      <c r="BG56" s="98"/>
      <c r="BH56" s="98"/>
    </row>
    <row r="57" spans="53:60">
      <c r="BA57" s="98"/>
      <c r="BB57" s="98"/>
      <c r="BC57" s="98"/>
      <c r="BD57" s="98"/>
      <c r="BE57" s="98"/>
      <c r="BF57" s="98"/>
      <c r="BG57" s="98"/>
      <c r="BH57" s="98"/>
    </row>
    <row r="142" spans="35:43">
      <c r="AI142" s="173"/>
      <c r="AJ142" s="174"/>
      <c r="AK142" s="174"/>
      <c r="AL142" s="174"/>
      <c r="AM142" s="174"/>
      <c r="AN142" s="174"/>
      <c r="AO142" s="175"/>
      <c r="AP142" s="175"/>
      <c r="AQ142" s="175"/>
    </row>
    <row r="143" spans="35:43">
      <c r="AI143" s="173"/>
      <c r="AJ143" s="174"/>
      <c r="AK143" s="174"/>
      <c r="AL143" s="174"/>
      <c r="AM143" s="174"/>
      <c r="AN143" s="174"/>
      <c r="AO143" s="175"/>
      <c r="AP143" s="175"/>
      <c r="AQ143" s="175"/>
    </row>
    <row r="144" spans="35:43">
      <c r="AI144" s="173"/>
      <c r="AJ144" s="174"/>
      <c r="AK144" s="174"/>
      <c r="AL144" s="174"/>
      <c r="AM144" s="174"/>
      <c r="AN144" s="174"/>
      <c r="AO144" s="175"/>
      <c r="AP144" s="175"/>
      <c r="AQ144" s="175"/>
    </row>
    <row r="145" spans="35:43">
      <c r="AI145" s="173"/>
      <c r="AJ145" s="174"/>
      <c r="AK145" s="174"/>
      <c r="AL145" s="174"/>
      <c r="AM145" s="174"/>
      <c r="AN145" s="174"/>
      <c r="AO145" s="175"/>
      <c r="AP145" s="175"/>
      <c r="AQ145" s="175"/>
    </row>
    <row r="146" spans="35:43">
      <c r="AI146" s="173"/>
      <c r="AJ146" s="174"/>
      <c r="AK146" s="174"/>
      <c r="AL146" s="174"/>
      <c r="AM146" s="174"/>
      <c r="AN146" s="174"/>
      <c r="AO146" s="175"/>
      <c r="AP146" s="175"/>
      <c r="AQ146" s="175"/>
    </row>
    <row r="147" spans="35:43">
      <c r="AI147" s="173"/>
      <c r="AJ147" s="174"/>
      <c r="AK147" s="174"/>
      <c r="AL147" s="174"/>
      <c r="AM147" s="174"/>
      <c r="AN147" s="174"/>
      <c r="AO147" s="175"/>
      <c r="AP147" s="175"/>
      <c r="AQ147" s="175"/>
    </row>
    <row r="148" spans="35:43">
      <c r="AI148" s="173"/>
      <c r="AJ148" s="174"/>
      <c r="AK148" s="174"/>
      <c r="AL148" s="174"/>
      <c r="AM148" s="174"/>
      <c r="AN148" s="174"/>
      <c r="AO148" s="175"/>
      <c r="AP148" s="175"/>
      <c r="AQ148" s="175"/>
    </row>
    <row r="149" spans="35:43">
      <c r="AI149" s="173"/>
      <c r="AJ149" s="174"/>
      <c r="AK149" s="174"/>
      <c r="AL149" s="174"/>
      <c r="AM149" s="174"/>
      <c r="AN149" s="174"/>
      <c r="AO149" s="175"/>
      <c r="AP149" s="175"/>
      <c r="AQ149" s="175"/>
    </row>
    <row r="150" spans="35:43">
      <c r="AI150" s="173"/>
      <c r="AJ150" s="174"/>
      <c r="AK150" s="174"/>
      <c r="AL150" s="174"/>
      <c r="AM150" s="174"/>
      <c r="AN150" s="174"/>
      <c r="AO150" s="175"/>
      <c r="AP150" s="175"/>
      <c r="AQ150" s="175"/>
    </row>
    <row r="151" spans="35:43">
      <c r="AI151" s="173"/>
      <c r="AJ151" s="174"/>
      <c r="AK151" s="174"/>
      <c r="AL151" s="174"/>
      <c r="AM151" s="174"/>
      <c r="AN151" s="174"/>
      <c r="AO151" s="175"/>
      <c r="AP151" s="175"/>
      <c r="AQ151" s="175"/>
    </row>
    <row r="152" spans="35:43">
      <c r="AI152" s="173"/>
      <c r="AJ152" s="174"/>
      <c r="AK152" s="174"/>
      <c r="AL152" s="174"/>
      <c r="AM152" s="174"/>
      <c r="AN152" s="174"/>
      <c r="AO152" s="175"/>
      <c r="AP152" s="175"/>
      <c r="AQ152" s="175"/>
    </row>
    <row r="153" spans="35:43">
      <c r="AI153" s="173"/>
      <c r="AJ153" s="174"/>
      <c r="AK153" s="174"/>
      <c r="AL153" s="174"/>
      <c r="AM153" s="174"/>
      <c r="AN153" s="174"/>
      <c r="AO153" s="175"/>
      <c r="AP153" s="175"/>
      <c r="AQ153" s="175"/>
    </row>
    <row r="154" spans="35:43">
      <c r="AI154" s="173"/>
      <c r="AJ154" s="174"/>
      <c r="AK154" s="174"/>
      <c r="AL154" s="174"/>
      <c r="AM154" s="174"/>
      <c r="AN154" s="174"/>
      <c r="AO154" s="175"/>
      <c r="AP154" s="175"/>
      <c r="AQ154" s="175"/>
    </row>
    <row r="155" spans="35:43">
      <c r="AI155" s="173"/>
      <c r="AJ155" s="174"/>
      <c r="AK155" s="174"/>
      <c r="AL155" s="174"/>
      <c r="AM155" s="174"/>
      <c r="AN155" s="174"/>
      <c r="AO155" s="175"/>
      <c r="AP155" s="175"/>
      <c r="AQ155" s="175"/>
    </row>
    <row r="156" spans="35:43">
      <c r="AI156" s="173"/>
      <c r="AJ156" s="174"/>
      <c r="AK156" s="174"/>
      <c r="AL156" s="174"/>
      <c r="AM156" s="174"/>
      <c r="AN156" s="174"/>
      <c r="AO156" s="175"/>
      <c r="AP156" s="175"/>
      <c r="AQ156" s="175"/>
    </row>
    <row r="157" spans="35:43">
      <c r="AI157" s="173"/>
      <c r="AJ157" s="174"/>
      <c r="AK157" s="174"/>
      <c r="AL157" s="174"/>
      <c r="AM157" s="174"/>
      <c r="AN157" s="174"/>
      <c r="AO157" s="175"/>
      <c r="AP157" s="175"/>
      <c r="AQ157" s="175"/>
    </row>
    <row r="158" spans="35:43">
      <c r="AI158" s="173"/>
      <c r="AJ158" s="174"/>
      <c r="AK158" s="174"/>
      <c r="AL158" s="174"/>
      <c r="AM158" s="174"/>
      <c r="AN158" s="174"/>
      <c r="AO158" s="175"/>
      <c r="AP158" s="175"/>
      <c r="AQ158" s="175"/>
    </row>
    <row r="159" spans="35:43">
      <c r="AI159" s="173"/>
      <c r="AJ159" s="174"/>
      <c r="AK159" s="174"/>
      <c r="AL159" s="174"/>
      <c r="AM159" s="174"/>
      <c r="AN159" s="174"/>
      <c r="AO159" s="175"/>
      <c r="AP159" s="175"/>
      <c r="AQ159" s="175"/>
    </row>
    <row r="160" spans="35:43">
      <c r="AI160" s="173"/>
      <c r="AJ160" s="174"/>
      <c r="AK160" s="174"/>
      <c r="AL160" s="174"/>
      <c r="AM160" s="174"/>
      <c r="AN160" s="174"/>
      <c r="AO160" s="175"/>
      <c r="AP160" s="175"/>
      <c r="AQ160" s="175"/>
    </row>
    <row r="161" spans="35:43">
      <c r="AI161" s="173"/>
      <c r="AJ161" s="174"/>
      <c r="AK161" s="174"/>
      <c r="AL161" s="174"/>
      <c r="AM161" s="174"/>
      <c r="AN161" s="174"/>
      <c r="AO161" s="175"/>
      <c r="AP161" s="175"/>
      <c r="AQ161" s="175"/>
    </row>
    <row r="162" spans="35:43">
      <c r="AI162" s="173"/>
      <c r="AJ162" s="174"/>
      <c r="AK162" s="174"/>
      <c r="AL162" s="174"/>
      <c r="AM162" s="174"/>
      <c r="AN162" s="174"/>
      <c r="AO162" s="175"/>
      <c r="AP162" s="175"/>
      <c r="AQ162" s="175"/>
    </row>
    <row r="173" spans="35:43">
      <c r="AK173" s="98"/>
      <c r="AL173" s="98"/>
      <c r="AM173" s="98"/>
      <c r="AN173" s="98"/>
    </row>
    <row r="174" spans="35:43">
      <c r="AK174" s="98"/>
      <c r="AL174" s="98"/>
      <c r="AM174" s="98"/>
      <c r="AN174" s="98"/>
    </row>
    <row r="175" spans="35:43">
      <c r="AK175" s="98"/>
      <c r="AL175" s="98"/>
      <c r="AM175" s="98"/>
      <c r="AN175" s="98"/>
    </row>
    <row r="176" spans="35:43">
      <c r="AK176" s="98"/>
      <c r="AL176" s="98"/>
      <c r="AM176" s="98"/>
      <c r="AN176" s="98"/>
    </row>
    <row r="177" spans="37:40">
      <c r="AK177" s="98"/>
      <c r="AL177" s="98"/>
      <c r="AM177" s="98"/>
      <c r="AN177" s="98"/>
    </row>
    <row r="178" spans="37:40">
      <c r="AK178" s="98"/>
      <c r="AL178" s="98"/>
      <c r="AM178" s="98"/>
      <c r="AN178" s="98"/>
    </row>
    <row r="179" spans="37:40">
      <c r="AK179" s="98"/>
      <c r="AL179" s="98"/>
      <c r="AM179" s="98"/>
      <c r="AN179" s="98"/>
    </row>
    <row r="180" spans="37:40">
      <c r="AK180" s="98"/>
      <c r="AL180" s="98"/>
      <c r="AM180" s="98"/>
      <c r="AN180" s="98"/>
    </row>
    <row r="181" spans="37:40">
      <c r="AK181" s="98"/>
      <c r="AL181" s="98"/>
      <c r="AM181" s="98"/>
      <c r="AN181" s="98"/>
    </row>
    <row r="182" spans="37:40">
      <c r="AK182" s="98"/>
      <c r="AL182" s="98"/>
      <c r="AM182" s="98"/>
      <c r="AN182" s="98"/>
    </row>
    <row r="183" spans="37:40">
      <c r="AK183" s="98"/>
      <c r="AL183" s="98"/>
      <c r="AM183" s="98"/>
      <c r="AN183" s="98"/>
    </row>
    <row r="184" spans="37:40">
      <c r="AK184" s="98"/>
      <c r="AL184" s="98"/>
      <c r="AM184" s="98"/>
      <c r="AN184" s="98"/>
    </row>
    <row r="185" spans="37:40">
      <c r="AK185" s="98"/>
      <c r="AL185" s="98"/>
      <c r="AM185" s="98"/>
      <c r="AN185" s="98"/>
    </row>
    <row r="186" spans="37:40">
      <c r="AK186" s="98"/>
      <c r="AL186" s="98"/>
      <c r="AM186" s="98"/>
      <c r="AN186" s="98"/>
    </row>
    <row r="187" spans="37:40">
      <c r="AK187" s="98"/>
      <c r="AL187" s="98"/>
      <c r="AM187" s="98"/>
      <c r="AN187" s="98"/>
    </row>
    <row r="188" spans="37:40">
      <c r="AK188" s="98"/>
      <c r="AL188" s="98"/>
      <c r="AM188" s="98"/>
      <c r="AN188" s="98"/>
    </row>
    <row r="189" spans="37:40">
      <c r="AK189" s="98"/>
      <c r="AL189" s="98"/>
      <c r="AM189" s="98"/>
      <c r="AN189" s="98"/>
    </row>
    <row r="190" spans="37:40">
      <c r="AK190" s="98"/>
      <c r="AL190" s="98"/>
      <c r="AM190" s="98"/>
      <c r="AN190" s="98"/>
    </row>
    <row r="191" spans="37:40">
      <c r="AK191" s="98"/>
      <c r="AL191" s="98"/>
      <c r="AM191" s="98"/>
      <c r="AN191" s="98"/>
    </row>
    <row r="192" spans="37:40">
      <c r="AK192" s="98"/>
      <c r="AL192" s="98"/>
      <c r="AM192" s="98"/>
      <c r="AN192" s="98"/>
    </row>
    <row r="193" spans="37:40">
      <c r="AK193" s="98"/>
      <c r="AL193" s="98"/>
      <c r="AM193" s="98"/>
      <c r="AN193" s="98"/>
    </row>
  </sheetData>
  <mergeCells count="9">
    <mergeCell ref="A29:P29"/>
    <mergeCell ref="A1:V1"/>
    <mergeCell ref="C3:C5"/>
    <mergeCell ref="A3:A5"/>
    <mergeCell ref="D3:V3"/>
    <mergeCell ref="D4:G4"/>
    <mergeCell ref="I4:L4"/>
    <mergeCell ref="N4:Q4"/>
    <mergeCell ref="S4:V4"/>
  </mergeCells>
  <phoneticPr fontId="8" type="noConversion"/>
  <printOptions horizontalCentered="1" verticalCentered="1"/>
  <pageMargins left="0" right="0" top="0.39370078740157483" bottom="0.39370078740157483" header="0" footer="0.31496062992125984"/>
  <pageSetup paperSize="9" scale="95" orientation="landscape" r:id="rId1"/>
  <rowBreaks count="1" manualBreakCount="1">
    <brk id="41" max="34" man="1"/>
  </rowBreaks>
  <colBreaks count="2" manualBreakCount="2">
    <brk id="12" max="1048575" man="1"/>
    <brk id="25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AQ22"/>
  <sheetViews>
    <sheetView showGridLines="0" workbookViewId="0">
      <selection activeCell="P1" sqref="P1"/>
    </sheetView>
  </sheetViews>
  <sheetFormatPr baseColWidth="10" defaultColWidth="11.5703125" defaultRowHeight="13.5"/>
  <cols>
    <col min="1" max="1" width="26.7109375" style="1" customWidth="1"/>
    <col min="2" max="3" width="11.28515625" style="1" customWidth="1"/>
    <col min="4" max="4" width="0.5703125" style="1" customWidth="1"/>
    <col min="5" max="5" width="10.28515625" style="67" customWidth="1"/>
    <col min="6" max="6" width="12.28515625" style="67" customWidth="1"/>
    <col min="7" max="7" width="0.7109375" style="67" customWidth="1"/>
    <col min="8" max="8" width="11.85546875" style="67" customWidth="1"/>
    <col min="9" max="9" width="12.28515625" style="67" customWidth="1"/>
    <col min="10" max="10" width="0.5703125" style="67" customWidth="1"/>
    <col min="11" max="11" width="11.7109375" style="67" customWidth="1"/>
    <col min="12" max="12" width="12.28515625" style="67" customWidth="1"/>
    <col min="13" max="13" width="0.7109375" style="67" customWidth="1"/>
    <col min="14" max="14" width="12.140625" style="44" customWidth="1"/>
    <col min="15" max="15" width="14.28515625" style="44" customWidth="1"/>
    <col min="16" max="39" width="11.5703125" style="1"/>
    <col min="40" max="40" width="14.5703125" style="1" customWidth="1"/>
    <col min="41" max="41" width="15" style="1" customWidth="1"/>
    <col min="42" max="42" width="16.85546875" style="1" customWidth="1"/>
    <col min="43" max="16384" width="11.5703125" style="1"/>
  </cols>
  <sheetData>
    <row r="1" spans="1:43" ht="24.75" customHeight="1">
      <c r="A1" s="593" t="s">
        <v>148</v>
      </c>
      <c r="B1" s="593"/>
      <c r="C1" s="593"/>
      <c r="D1" s="593"/>
      <c r="E1" s="593"/>
      <c r="F1" s="593"/>
      <c r="G1" s="593"/>
      <c r="H1" s="593"/>
      <c r="I1" s="593"/>
      <c r="J1" s="593"/>
      <c r="K1" s="593"/>
      <c r="L1" s="593"/>
      <c r="M1" s="593"/>
      <c r="N1" s="593"/>
      <c r="O1" s="593"/>
    </row>
    <row r="2" spans="1:43" ht="8.25" customHeight="1"/>
    <row r="3" spans="1:43" s="119" customFormat="1" ht="15.6" customHeight="1">
      <c r="A3" s="612" t="s">
        <v>40</v>
      </c>
      <c r="B3" s="611" t="s">
        <v>39</v>
      </c>
      <c r="C3" s="611"/>
      <c r="D3" s="118"/>
      <c r="E3" s="611" t="s">
        <v>54</v>
      </c>
      <c r="F3" s="611"/>
      <c r="G3" s="611"/>
      <c r="H3" s="611"/>
      <c r="I3" s="611"/>
      <c r="J3" s="611"/>
      <c r="K3" s="611"/>
      <c r="L3" s="611"/>
      <c r="M3" s="611"/>
      <c r="N3" s="611"/>
      <c r="O3" s="611"/>
    </row>
    <row r="4" spans="1:43" s="119" customFormat="1" ht="27.6" customHeight="1">
      <c r="A4" s="613"/>
      <c r="B4" s="594"/>
      <c r="C4" s="594"/>
      <c r="D4" s="28"/>
      <c r="E4" s="592" t="s">
        <v>56</v>
      </c>
      <c r="F4" s="592"/>
      <c r="G4" s="120"/>
      <c r="H4" s="592" t="s">
        <v>57</v>
      </c>
      <c r="I4" s="592"/>
      <c r="J4" s="120"/>
      <c r="K4" s="592" t="s">
        <v>58</v>
      </c>
      <c r="L4" s="592"/>
      <c r="M4" s="120"/>
      <c r="N4" s="592" t="s">
        <v>59</v>
      </c>
      <c r="O4" s="592"/>
      <c r="P4" s="103" t="s">
        <v>56</v>
      </c>
      <c r="Q4" s="103" t="s">
        <v>103</v>
      </c>
      <c r="R4" s="103" t="s">
        <v>102</v>
      </c>
      <c r="AM4" s="45"/>
      <c r="AN4" s="22"/>
      <c r="AO4" s="22"/>
      <c r="AP4" s="22"/>
      <c r="AQ4" s="22"/>
    </row>
    <row r="5" spans="1:43" s="119" customFormat="1" ht="45" customHeight="1">
      <c r="A5" s="614"/>
      <c r="B5" s="213" t="s">
        <v>12</v>
      </c>
      <c r="C5" s="265" t="s">
        <v>41</v>
      </c>
      <c r="D5" s="122"/>
      <c r="E5" s="183" t="s">
        <v>12</v>
      </c>
      <c r="F5" s="121" t="s">
        <v>41</v>
      </c>
      <c r="G5" s="121"/>
      <c r="H5" s="183" t="s">
        <v>12</v>
      </c>
      <c r="I5" s="121" t="s">
        <v>41</v>
      </c>
      <c r="J5" s="121"/>
      <c r="K5" s="183" t="s">
        <v>12</v>
      </c>
      <c r="L5" s="121" t="s">
        <v>41</v>
      </c>
      <c r="M5" s="121"/>
      <c r="N5" s="183" t="s">
        <v>12</v>
      </c>
      <c r="O5" s="121" t="s">
        <v>41</v>
      </c>
      <c r="P5" s="104"/>
      <c r="Q5" s="104"/>
      <c r="R5" s="104"/>
      <c r="AM5" s="54"/>
      <c r="AN5" s="76"/>
      <c r="AO5" s="76"/>
      <c r="AP5" s="76"/>
      <c r="AQ5" s="76"/>
    </row>
    <row r="6" spans="1:43" s="75" customFormat="1" ht="22.9" customHeight="1">
      <c r="A6" s="54" t="s">
        <v>212</v>
      </c>
      <c r="B6" s="214">
        <f>+E6+H6+K6+N6</f>
        <v>39757</v>
      </c>
      <c r="C6" s="123">
        <f>F6+I6+L6+O6</f>
        <v>100</v>
      </c>
      <c r="D6" s="54"/>
      <c r="E6" s="20">
        <f>+E7+E8+E9+E10+E11+E12+E13+E14+E15+E16</f>
        <v>543</v>
      </c>
      <c r="F6" s="76">
        <f>E6/B6*100</f>
        <v>1.3657972180999571</v>
      </c>
      <c r="G6" s="20"/>
      <c r="H6" s="20">
        <f>+H7+H8+H9+H10+H11+H12+H13+H14+H15+H16</f>
        <v>2561</v>
      </c>
      <c r="I6" s="76">
        <f>H6/B6*100</f>
        <v>6.4416329199889324</v>
      </c>
      <c r="J6" s="20"/>
      <c r="K6" s="20">
        <f>+K7+K8+K9+K10+K11+K12+K13+K14+K15+K16</f>
        <v>36570</v>
      </c>
      <c r="L6" s="76">
        <f>K6/B6*100</f>
        <v>91.983801594687733</v>
      </c>
      <c r="M6" s="20"/>
      <c r="N6" s="20">
        <f>+N7+N8+N9+N10+N11+N12+N13+N14+N15+N16</f>
        <v>83</v>
      </c>
      <c r="O6" s="130">
        <f>N6/B6*100</f>
        <v>0.20876826722338201</v>
      </c>
      <c r="P6" s="104"/>
      <c r="Q6" s="104"/>
      <c r="R6" s="104"/>
      <c r="AM6" s="108"/>
      <c r="AN6" s="113"/>
      <c r="AO6" s="113"/>
      <c r="AP6" s="113"/>
      <c r="AQ6" s="113"/>
    </row>
    <row r="7" spans="1:43" s="75" customFormat="1" ht="19.149999999999999" customHeight="1">
      <c r="A7" s="45" t="s">
        <v>61</v>
      </c>
      <c r="B7" s="285">
        <f t="shared" ref="B7:B16" si="0">+E7+H7+K7+N7</f>
        <v>0</v>
      </c>
      <c r="C7" s="124"/>
      <c r="D7" s="45"/>
      <c r="E7" s="189">
        <v>0</v>
      </c>
      <c r="F7" s="113">
        <v>0</v>
      </c>
      <c r="G7" s="22"/>
      <c r="H7" s="189">
        <v>0</v>
      </c>
      <c r="I7" s="22">
        <v>0</v>
      </c>
      <c r="J7" s="22"/>
      <c r="K7" s="189">
        <v>0</v>
      </c>
      <c r="L7" s="22">
        <v>0</v>
      </c>
      <c r="M7" s="22"/>
      <c r="N7" s="189">
        <v>0</v>
      </c>
      <c r="O7" s="113">
        <v>0</v>
      </c>
      <c r="P7" s="104"/>
      <c r="Q7" s="104"/>
      <c r="R7" s="104"/>
      <c r="W7" s="45"/>
      <c r="X7" s="45"/>
      <c r="Y7" s="45"/>
      <c r="AM7" s="108"/>
      <c r="AN7" s="113"/>
      <c r="AO7" s="113"/>
      <c r="AP7" s="113"/>
      <c r="AQ7" s="113"/>
    </row>
    <row r="8" spans="1:43" s="75" customFormat="1" ht="19.149999999999999" customHeight="1">
      <c r="A8" s="108" t="s">
        <v>62</v>
      </c>
      <c r="B8" s="285">
        <f t="shared" si="0"/>
        <v>97</v>
      </c>
      <c r="C8" s="233">
        <f t="shared" ref="C8:C15" si="1">F8+I8+L8+O8</f>
        <v>100</v>
      </c>
      <c r="D8" s="234"/>
      <c r="E8" s="232">
        <v>4</v>
      </c>
      <c r="F8" s="235">
        <f t="shared" ref="F8:F15" si="2">E8/B8*100</f>
        <v>4.1237113402061851</v>
      </c>
      <c r="G8" s="232"/>
      <c r="H8" s="232">
        <v>8</v>
      </c>
      <c r="I8" s="235">
        <f>H8/B8*100</f>
        <v>8.2474226804123703</v>
      </c>
      <c r="J8" s="232"/>
      <c r="K8" s="232">
        <v>85</v>
      </c>
      <c r="L8" s="235">
        <f>K8/B8*100</f>
        <v>87.628865979381445</v>
      </c>
      <c r="M8" s="232"/>
      <c r="N8" s="232">
        <v>0</v>
      </c>
      <c r="O8" s="113">
        <f t="shared" ref="O8:O16" si="3">N8/B8*100</f>
        <v>0</v>
      </c>
      <c r="P8" s="104"/>
      <c r="Q8" s="104"/>
      <c r="R8" s="104"/>
      <c r="W8" s="45"/>
      <c r="X8" s="22"/>
      <c r="Y8" s="125"/>
      <c r="AM8" s="108"/>
      <c r="AN8" s="113"/>
      <c r="AO8" s="113"/>
      <c r="AP8" s="113"/>
      <c r="AQ8" s="113"/>
    </row>
    <row r="9" spans="1:43" s="75" customFormat="1" ht="19.149999999999999" customHeight="1">
      <c r="A9" s="108" t="s">
        <v>63</v>
      </c>
      <c r="B9" s="285">
        <f t="shared" si="0"/>
        <v>3967</v>
      </c>
      <c r="C9" s="233">
        <f t="shared" si="1"/>
        <v>99.999999999999986</v>
      </c>
      <c r="D9" s="234"/>
      <c r="E9" s="232">
        <v>77</v>
      </c>
      <c r="F9" s="235">
        <f t="shared" si="2"/>
        <v>1.9410133602218302</v>
      </c>
      <c r="G9" s="232"/>
      <c r="H9" s="232">
        <v>285</v>
      </c>
      <c r="I9" s="235">
        <f t="shared" ref="I9:I16" si="4">H9/B9*100</f>
        <v>7.1842702293924878</v>
      </c>
      <c r="J9" s="232"/>
      <c r="K9" s="232">
        <v>3601</v>
      </c>
      <c r="L9" s="235">
        <f t="shared" ref="L9:L16" si="5">K9/B9*100</f>
        <v>90.773884547517014</v>
      </c>
      <c r="M9" s="232"/>
      <c r="N9" s="232">
        <v>4</v>
      </c>
      <c r="O9" s="131">
        <f t="shared" si="3"/>
        <v>0.10083186286866651</v>
      </c>
      <c r="P9" s="104"/>
      <c r="Q9" s="104"/>
      <c r="R9" s="104"/>
      <c r="W9" s="45"/>
      <c r="X9" s="22"/>
      <c r="Y9" s="125"/>
      <c r="AM9" s="108"/>
      <c r="AN9" s="113"/>
      <c r="AO9" s="113"/>
      <c r="AP9" s="113"/>
      <c r="AQ9" s="113"/>
    </row>
    <row r="10" spans="1:43" s="75" customFormat="1" ht="19.899999999999999" customHeight="1">
      <c r="A10" s="108" t="s">
        <v>64</v>
      </c>
      <c r="B10" s="285">
        <f t="shared" si="0"/>
        <v>8608</v>
      </c>
      <c r="C10" s="233">
        <f t="shared" si="1"/>
        <v>100</v>
      </c>
      <c r="D10" s="234"/>
      <c r="E10" s="232">
        <v>134</v>
      </c>
      <c r="F10" s="235">
        <f t="shared" si="2"/>
        <v>1.5566914498141264</v>
      </c>
      <c r="G10" s="232"/>
      <c r="H10" s="232">
        <v>522</v>
      </c>
      <c r="I10" s="235">
        <f t="shared" si="4"/>
        <v>6.0641263940520451</v>
      </c>
      <c r="J10" s="232"/>
      <c r="K10" s="232">
        <v>7940</v>
      </c>
      <c r="L10" s="235">
        <f t="shared" si="5"/>
        <v>92.239776951672852</v>
      </c>
      <c r="M10" s="232"/>
      <c r="N10" s="232">
        <v>12</v>
      </c>
      <c r="O10" s="131">
        <f t="shared" si="3"/>
        <v>0.13940520446096655</v>
      </c>
      <c r="P10" s="104"/>
      <c r="Q10" s="104"/>
      <c r="R10" s="104"/>
      <c r="W10" s="45"/>
      <c r="X10" s="22"/>
      <c r="Y10" s="125"/>
      <c r="AM10" s="108"/>
      <c r="AN10" s="113"/>
      <c r="AO10" s="113"/>
      <c r="AP10" s="113"/>
      <c r="AQ10" s="113"/>
    </row>
    <row r="11" spans="1:43" s="75" customFormat="1" ht="19.899999999999999" customHeight="1">
      <c r="A11" s="108" t="s">
        <v>65</v>
      </c>
      <c r="B11" s="285">
        <f t="shared" si="0"/>
        <v>9629</v>
      </c>
      <c r="C11" s="124">
        <f t="shared" si="1"/>
        <v>100</v>
      </c>
      <c r="D11" s="108"/>
      <c r="E11" s="189">
        <v>99</v>
      </c>
      <c r="F11" s="113">
        <f t="shared" si="2"/>
        <v>1.0281441478865927</v>
      </c>
      <c r="G11" s="22"/>
      <c r="H11" s="189">
        <v>568</v>
      </c>
      <c r="I11" s="113">
        <f t="shared" si="4"/>
        <v>5.898847232319036</v>
      </c>
      <c r="J11" s="22"/>
      <c r="K11" s="189">
        <v>8941</v>
      </c>
      <c r="L11" s="113">
        <f t="shared" si="5"/>
        <v>92.854917436909332</v>
      </c>
      <c r="M11" s="22"/>
      <c r="N11" s="189">
        <v>21</v>
      </c>
      <c r="O11" s="131">
        <f t="shared" si="3"/>
        <v>0.21809118288503479</v>
      </c>
      <c r="P11" s="87"/>
      <c r="Q11" s="104"/>
      <c r="R11" s="87"/>
      <c r="W11" s="45"/>
      <c r="X11" s="22"/>
      <c r="Y11" s="125"/>
      <c r="AD11" s="45"/>
      <c r="AE11" s="45"/>
      <c r="AF11" s="45"/>
      <c r="AG11" s="45"/>
      <c r="AH11" s="45"/>
      <c r="AM11" s="108"/>
      <c r="AN11" s="113"/>
      <c r="AO11" s="113"/>
      <c r="AP11" s="113"/>
      <c r="AQ11" s="113"/>
    </row>
    <row r="12" spans="1:43" s="75" customFormat="1" ht="19.899999999999999" customHeight="1">
      <c r="A12" s="108" t="s">
        <v>66</v>
      </c>
      <c r="B12" s="285">
        <f t="shared" si="0"/>
        <v>9278</v>
      </c>
      <c r="C12" s="124">
        <f t="shared" si="1"/>
        <v>100</v>
      </c>
      <c r="D12" s="108"/>
      <c r="E12" s="189">
        <v>104</v>
      </c>
      <c r="F12" s="113">
        <f t="shared" si="2"/>
        <v>1.1209312351799956</v>
      </c>
      <c r="G12" s="22"/>
      <c r="H12" s="189">
        <v>554</v>
      </c>
      <c r="I12" s="113">
        <f t="shared" si="4"/>
        <v>5.9711144643242076</v>
      </c>
      <c r="J12" s="22"/>
      <c r="K12" s="189">
        <v>8610</v>
      </c>
      <c r="L12" s="113">
        <f t="shared" si="5"/>
        <v>92.800172450959266</v>
      </c>
      <c r="M12" s="22"/>
      <c r="N12" s="189">
        <v>10</v>
      </c>
      <c r="O12" s="131">
        <f t="shared" si="3"/>
        <v>0.10778184953653806</v>
      </c>
      <c r="P12" s="132"/>
      <c r="Q12" s="87"/>
      <c r="R12" s="132"/>
      <c r="W12" s="45"/>
      <c r="X12" s="45"/>
      <c r="Y12" s="45"/>
      <c r="AD12" s="45"/>
      <c r="AE12" s="45"/>
      <c r="AF12" s="45"/>
      <c r="AG12" s="45"/>
      <c r="AH12" s="130"/>
      <c r="AM12" s="108"/>
      <c r="AN12" s="113"/>
      <c r="AO12" s="113"/>
      <c r="AP12" s="113"/>
      <c r="AQ12" s="113"/>
    </row>
    <row r="13" spans="1:43" s="75" customFormat="1" ht="19.149999999999999" customHeight="1">
      <c r="A13" s="108" t="s">
        <v>67</v>
      </c>
      <c r="B13" s="285">
        <f t="shared" si="0"/>
        <v>6305</v>
      </c>
      <c r="C13" s="124">
        <f t="shared" si="1"/>
        <v>100</v>
      </c>
      <c r="D13" s="108"/>
      <c r="E13" s="189">
        <v>91</v>
      </c>
      <c r="F13" s="113">
        <f t="shared" si="2"/>
        <v>1.4432989690721649</v>
      </c>
      <c r="G13" s="22"/>
      <c r="H13" s="189">
        <v>469</v>
      </c>
      <c r="I13" s="113">
        <f t="shared" si="4"/>
        <v>7.4385408406026965</v>
      </c>
      <c r="J13" s="22"/>
      <c r="K13" s="189">
        <v>5733</v>
      </c>
      <c r="L13" s="113">
        <f t="shared" si="5"/>
        <v>90.927835051546396</v>
      </c>
      <c r="M13" s="22"/>
      <c r="N13" s="189">
        <v>12</v>
      </c>
      <c r="O13" s="131">
        <f t="shared" si="3"/>
        <v>0.19032513877874702</v>
      </c>
      <c r="P13" s="87"/>
      <c r="Q13" s="132"/>
      <c r="R13" s="87"/>
      <c r="W13" s="45"/>
      <c r="X13" s="22"/>
      <c r="Y13" s="45"/>
      <c r="AD13" s="45"/>
      <c r="AE13" s="45"/>
      <c r="AF13" s="45"/>
      <c r="AG13" s="45"/>
      <c r="AH13" s="113"/>
      <c r="AM13" s="108"/>
      <c r="AN13" s="113"/>
      <c r="AO13" s="113"/>
      <c r="AP13" s="113"/>
      <c r="AQ13" s="113"/>
    </row>
    <row r="14" spans="1:43" s="75" customFormat="1" ht="19.149999999999999" customHeight="1">
      <c r="A14" s="108" t="s">
        <v>68</v>
      </c>
      <c r="B14" s="285">
        <f t="shared" si="0"/>
        <v>1757</v>
      </c>
      <c r="C14" s="124">
        <f t="shared" si="1"/>
        <v>100</v>
      </c>
      <c r="D14" s="108"/>
      <c r="E14" s="189">
        <v>27</v>
      </c>
      <c r="F14" s="113">
        <f t="shared" si="2"/>
        <v>1.5367103016505406</v>
      </c>
      <c r="G14" s="22"/>
      <c r="H14" s="189">
        <v>147</v>
      </c>
      <c r="I14" s="113">
        <f t="shared" si="4"/>
        <v>8.3665338645418323</v>
      </c>
      <c r="J14" s="22"/>
      <c r="K14" s="189">
        <v>1580</v>
      </c>
      <c r="L14" s="113">
        <f t="shared" si="5"/>
        <v>89.926010244735338</v>
      </c>
      <c r="M14" s="22"/>
      <c r="N14" s="189">
        <v>3</v>
      </c>
      <c r="O14" s="131">
        <f t="shared" si="3"/>
        <v>0.17074558907228229</v>
      </c>
      <c r="P14" s="86"/>
      <c r="Q14" s="86"/>
      <c r="R14" s="86"/>
      <c r="W14" s="45"/>
      <c r="X14" s="45"/>
      <c r="Y14" s="45"/>
      <c r="AD14" s="45"/>
      <c r="AE14" s="45"/>
      <c r="AF14" s="45"/>
      <c r="AG14" s="45"/>
      <c r="AH14" s="131"/>
      <c r="AM14" s="108"/>
      <c r="AN14" s="113"/>
      <c r="AO14" s="113"/>
      <c r="AP14" s="113"/>
      <c r="AQ14" s="113"/>
    </row>
    <row r="15" spans="1:43" s="75" customFormat="1" ht="18.600000000000001" customHeight="1">
      <c r="A15" s="108" t="s">
        <v>147</v>
      </c>
      <c r="B15" s="285">
        <f t="shared" si="0"/>
        <v>95</v>
      </c>
      <c r="C15" s="124">
        <f t="shared" si="1"/>
        <v>100</v>
      </c>
      <c r="D15" s="108"/>
      <c r="E15" s="189">
        <v>7</v>
      </c>
      <c r="F15" s="113">
        <f t="shared" si="2"/>
        <v>7.3684210526315779</v>
      </c>
      <c r="G15" s="22"/>
      <c r="H15" s="189">
        <v>8</v>
      </c>
      <c r="I15" s="113">
        <f t="shared" si="4"/>
        <v>8.4210526315789469</v>
      </c>
      <c r="J15" s="22"/>
      <c r="K15" s="189">
        <v>76</v>
      </c>
      <c r="L15" s="113">
        <f t="shared" si="5"/>
        <v>80</v>
      </c>
      <c r="M15" s="22"/>
      <c r="N15" s="189">
        <v>4</v>
      </c>
      <c r="O15" s="131">
        <f t="shared" si="3"/>
        <v>4.2105263157894735</v>
      </c>
      <c r="Q15" s="129"/>
      <c r="W15" s="45"/>
      <c r="X15" s="22"/>
      <c r="Y15" s="45"/>
      <c r="AD15" s="45"/>
      <c r="AE15" s="45"/>
      <c r="AF15" s="45"/>
      <c r="AG15" s="45"/>
      <c r="AH15" s="113"/>
      <c r="AM15" s="45"/>
      <c r="AN15" s="113"/>
      <c r="AO15" s="113"/>
      <c r="AP15" s="113"/>
      <c r="AQ15" s="113"/>
    </row>
    <row r="16" spans="1:43" s="75" customFormat="1" ht="18.75" customHeight="1">
      <c r="A16" s="126" t="s">
        <v>55</v>
      </c>
      <c r="B16" s="286">
        <f t="shared" si="0"/>
        <v>21</v>
      </c>
      <c r="C16" s="127">
        <v>0</v>
      </c>
      <c r="D16" s="126"/>
      <c r="E16" s="190">
        <v>0</v>
      </c>
      <c r="F16" s="128">
        <v>0</v>
      </c>
      <c r="G16" s="190"/>
      <c r="H16" s="190">
        <v>0</v>
      </c>
      <c r="I16" s="128">
        <f t="shared" si="4"/>
        <v>0</v>
      </c>
      <c r="J16" s="190"/>
      <c r="K16" s="190">
        <v>4</v>
      </c>
      <c r="L16" s="128">
        <f t="shared" si="5"/>
        <v>19.047619047619047</v>
      </c>
      <c r="M16" s="190"/>
      <c r="N16" s="190">
        <v>17</v>
      </c>
      <c r="O16" s="128">
        <f t="shared" si="3"/>
        <v>80.952380952380949</v>
      </c>
      <c r="Q16" s="129"/>
      <c r="AD16" s="45"/>
      <c r="AE16" s="45"/>
      <c r="AF16" s="45"/>
      <c r="AG16" s="45"/>
      <c r="AH16" s="113"/>
    </row>
    <row r="17" spans="1:43" ht="3.6" customHeight="1">
      <c r="H17" s="67">
        <v>0</v>
      </c>
      <c r="Q17" s="101"/>
      <c r="AD17" s="3"/>
      <c r="AE17" s="3"/>
      <c r="AF17" s="3"/>
      <c r="AG17" s="3"/>
      <c r="AH17" s="113"/>
    </row>
    <row r="18" spans="1:43" s="149" customFormat="1" ht="13.15" customHeight="1">
      <c r="A18" s="595" t="s">
        <v>128</v>
      </c>
      <c r="B18" s="595"/>
      <c r="C18" s="595"/>
      <c r="D18" s="595"/>
      <c r="E18" s="595"/>
      <c r="F18" s="595"/>
      <c r="G18" s="595"/>
      <c r="H18" s="595"/>
      <c r="I18" s="595"/>
      <c r="J18" s="595"/>
      <c r="K18" s="595"/>
      <c r="L18" s="595"/>
      <c r="M18" s="595"/>
      <c r="N18" s="595"/>
      <c r="O18" s="595"/>
      <c r="P18" s="595"/>
      <c r="Q18" s="595"/>
      <c r="R18" s="595"/>
      <c r="S18" s="595"/>
      <c r="T18" s="595"/>
      <c r="U18" s="595"/>
      <c r="V18" s="152"/>
      <c r="W18" s="221"/>
      <c r="Y18" s="152"/>
      <c r="Z18" s="221"/>
      <c r="AB18" s="152"/>
      <c r="AC18" s="221"/>
      <c r="AE18" s="152"/>
      <c r="AF18" s="221"/>
      <c r="AI18" s="221"/>
      <c r="AK18" s="150"/>
      <c r="AL18" s="150"/>
      <c r="AM18" s="150"/>
      <c r="AN18" s="150"/>
      <c r="AO18" s="150"/>
      <c r="AP18" s="150"/>
      <c r="AQ18" s="150"/>
    </row>
    <row r="19" spans="1:43">
      <c r="AD19" s="3"/>
      <c r="AE19" s="3"/>
      <c r="AF19" s="3"/>
      <c r="AG19" s="3"/>
      <c r="AH19" s="113"/>
    </row>
    <row r="20" spans="1:43">
      <c r="N20" s="67"/>
      <c r="O20" s="67"/>
      <c r="AD20" s="3"/>
      <c r="AE20" s="3"/>
      <c r="AF20" s="3"/>
      <c r="AG20" s="3"/>
      <c r="AH20" s="113"/>
    </row>
    <row r="21" spans="1:43">
      <c r="B21" s="68" t="s">
        <v>0</v>
      </c>
      <c r="AD21" s="3"/>
      <c r="AE21" s="3"/>
      <c r="AF21" s="3"/>
      <c r="AG21" s="3"/>
      <c r="AH21" s="113"/>
    </row>
    <row r="22" spans="1:43">
      <c r="B22" s="1">
        <f>SUM(B27)</f>
        <v>0</v>
      </c>
    </row>
  </sheetData>
  <mergeCells count="9">
    <mergeCell ref="A18:U18"/>
    <mergeCell ref="E4:F4"/>
    <mergeCell ref="H4:I4"/>
    <mergeCell ref="K4:L4"/>
    <mergeCell ref="A1:O1"/>
    <mergeCell ref="N4:O4"/>
    <mergeCell ref="E3:O3"/>
    <mergeCell ref="B3:C4"/>
    <mergeCell ref="A3:A5"/>
  </mergeCells>
  <phoneticPr fontId="8" type="noConversion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8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A1:AR99"/>
  <sheetViews>
    <sheetView showGridLines="0" workbookViewId="0">
      <selection activeCell="P1" sqref="P1"/>
    </sheetView>
  </sheetViews>
  <sheetFormatPr baseColWidth="10" defaultColWidth="11.5703125" defaultRowHeight="15"/>
  <cols>
    <col min="1" max="1" width="26.85546875" style="1" customWidth="1"/>
    <col min="2" max="2" width="16.42578125" style="60" customWidth="1"/>
    <col min="3" max="3" width="11.5703125" style="1" customWidth="1"/>
    <col min="4" max="4" width="1" style="1" customWidth="1"/>
    <col min="5" max="5" width="11.5703125" style="92"/>
    <col min="6" max="6" width="11.5703125" style="1"/>
    <col min="7" max="7" width="0.7109375" style="1" customWidth="1"/>
    <col min="8" max="8" width="11.5703125" style="92"/>
    <col min="9" max="9" width="11.5703125" style="1" customWidth="1"/>
    <col min="10" max="10" width="0.7109375" style="1" customWidth="1"/>
    <col min="11" max="11" width="11.5703125" style="92"/>
    <col min="12" max="12" width="11.5703125" style="1"/>
    <col min="13" max="13" width="0.85546875" style="1" customWidth="1"/>
    <col min="14" max="14" width="11.5703125" style="92"/>
    <col min="15" max="15" width="15.28515625" style="1" customWidth="1"/>
    <col min="16" max="16" width="26.7109375" style="1" customWidth="1"/>
    <col min="17" max="17" width="15.85546875" style="86" customWidth="1"/>
    <col min="18" max="16384" width="11.5703125" style="1"/>
  </cols>
  <sheetData>
    <row r="1" spans="1:23" ht="48.6" customHeight="1">
      <c r="A1" s="619" t="s">
        <v>135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P1" s="6"/>
      <c r="Q1" s="336"/>
      <c r="R1" s="6"/>
      <c r="S1" s="6"/>
      <c r="T1" s="6"/>
      <c r="U1" s="6"/>
      <c r="V1" s="6"/>
      <c r="W1" s="6"/>
    </row>
    <row r="2" spans="1:23" ht="2.4500000000000002" customHeight="1">
      <c r="A2" s="43"/>
      <c r="B2" s="13"/>
      <c r="C2" s="43"/>
      <c r="D2" s="43"/>
      <c r="E2" s="236"/>
      <c r="F2" s="43"/>
      <c r="G2" s="43"/>
      <c r="H2" s="236"/>
      <c r="I2" s="43"/>
      <c r="J2" s="43"/>
      <c r="K2" s="236"/>
      <c r="L2" s="43"/>
      <c r="M2" s="43"/>
      <c r="N2" s="236"/>
      <c r="O2" s="43"/>
      <c r="P2" s="43"/>
      <c r="Q2" s="336"/>
      <c r="R2" s="6"/>
      <c r="S2" s="6"/>
      <c r="T2" s="6"/>
      <c r="U2" s="6"/>
      <c r="V2" s="6"/>
      <c r="W2" s="6"/>
    </row>
    <row r="3" spans="1:23" ht="16.899999999999999" customHeight="1">
      <c r="A3" s="688" t="s">
        <v>10</v>
      </c>
      <c r="B3" s="622" t="s">
        <v>39</v>
      </c>
      <c r="C3" s="622"/>
      <c r="D3" s="78"/>
      <c r="E3" s="615" t="s">
        <v>73</v>
      </c>
      <c r="F3" s="615"/>
      <c r="G3" s="615"/>
      <c r="H3" s="615"/>
      <c r="I3" s="615"/>
      <c r="J3" s="615"/>
      <c r="K3" s="615"/>
      <c r="L3" s="615"/>
      <c r="M3" s="10"/>
      <c r="N3" s="620" t="s">
        <v>78</v>
      </c>
      <c r="O3" s="620"/>
      <c r="P3" s="11"/>
      <c r="Q3" s="616" t="s">
        <v>11</v>
      </c>
      <c r="R3" s="6"/>
      <c r="S3" s="60"/>
      <c r="T3" s="33"/>
      <c r="U3" s="6"/>
      <c r="V3" s="6"/>
      <c r="W3" s="6"/>
    </row>
    <row r="4" spans="1:23" ht="16.899999999999999" customHeight="1">
      <c r="A4" s="698"/>
      <c r="B4" s="623"/>
      <c r="C4" s="623"/>
      <c r="D4" s="79"/>
      <c r="E4" s="624" t="s">
        <v>74</v>
      </c>
      <c r="F4" s="624"/>
      <c r="G4" s="114"/>
      <c r="H4" s="624" t="s">
        <v>75</v>
      </c>
      <c r="I4" s="624"/>
      <c r="J4" s="115"/>
      <c r="K4" s="615" t="s">
        <v>76</v>
      </c>
      <c r="L4" s="615"/>
      <c r="M4" s="11"/>
      <c r="N4" s="621"/>
      <c r="O4" s="621"/>
      <c r="P4" s="11"/>
      <c r="Q4" s="616"/>
      <c r="R4" s="6"/>
      <c r="T4" s="77"/>
      <c r="U4" s="51"/>
      <c r="V4" s="51"/>
      <c r="W4" s="6"/>
    </row>
    <row r="5" spans="1:23" ht="38.25" customHeight="1">
      <c r="A5" s="689"/>
      <c r="B5" s="177" t="s">
        <v>12</v>
      </c>
      <c r="C5" s="178" t="s">
        <v>72</v>
      </c>
      <c r="D5" s="390"/>
      <c r="E5" s="237" t="s">
        <v>12</v>
      </c>
      <c r="F5" s="117" t="s">
        <v>77</v>
      </c>
      <c r="G5" s="391"/>
      <c r="H5" s="237" t="s">
        <v>12</v>
      </c>
      <c r="I5" s="117" t="s">
        <v>77</v>
      </c>
      <c r="J5" s="391"/>
      <c r="K5" s="177" t="s">
        <v>12</v>
      </c>
      <c r="L5" s="391" t="s">
        <v>77</v>
      </c>
      <c r="M5" s="12"/>
      <c r="N5" s="177" t="s">
        <v>12</v>
      </c>
      <c r="O5" s="391" t="s">
        <v>79</v>
      </c>
      <c r="P5" s="11"/>
      <c r="Q5" s="616"/>
      <c r="R5" s="6"/>
      <c r="T5" s="77"/>
      <c r="V5" s="77"/>
      <c r="W5" s="6"/>
    </row>
    <row r="6" spans="1:23" ht="4.1500000000000004" customHeight="1">
      <c r="A6" s="79"/>
      <c r="B6" s="345"/>
      <c r="C6" s="180"/>
      <c r="D6" s="79"/>
      <c r="E6" s="179"/>
      <c r="F6" s="7"/>
      <c r="G6" s="7"/>
      <c r="H6" s="179"/>
      <c r="I6" s="7"/>
      <c r="J6" s="7"/>
      <c r="K6" s="179"/>
      <c r="L6" s="7"/>
      <c r="M6" s="11"/>
      <c r="N6" s="179"/>
      <c r="O6" s="7"/>
      <c r="P6" s="11"/>
      <c r="Q6" s="395"/>
      <c r="R6" s="6"/>
      <c r="S6" s="33"/>
      <c r="T6" s="209"/>
      <c r="V6" s="77"/>
      <c r="W6" s="6"/>
    </row>
    <row r="7" spans="1:23" s="33" customFormat="1" ht="13.9" customHeight="1">
      <c r="A7" s="2" t="s">
        <v>14</v>
      </c>
      <c r="B7" s="61">
        <f>+K7+N7</f>
        <v>330</v>
      </c>
      <c r="C7" s="392">
        <f>+B7/Q7*1000</f>
        <v>8.3004250823754315</v>
      </c>
      <c r="D7" s="30"/>
      <c r="E7" s="61">
        <f>+E8+E9+E11</f>
        <v>172</v>
      </c>
      <c r="F7" s="392">
        <f>+(E7/Q7)*1000</f>
        <v>4.3262821641471936</v>
      </c>
      <c r="G7" s="30"/>
      <c r="H7" s="61">
        <f>SUM(H8:H11)</f>
        <v>68</v>
      </c>
      <c r="I7" s="392">
        <f>+(H7/Q7)*1000</f>
        <v>1.7103906230349373</v>
      </c>
      <c r="J7" s="30"/>
      <c r="K7" s="61">
        <f>+H7+E7</f>
        <v>240</v>
      </c>
      <c r="L7" s="392">
        <f>+(K7/Q7)*1000</f>
        <v>6.0366727871821322</v>
      </c>
      <c r="M7" s="30"/>
      <c r="N7" s="61">
        <f>SUM(N8:N11)</f>
        <v>90</v>
      </c>
      <c r="O7" s="392">
        <f>+(N7/Q7)*1000</f>
        <v>2.2637522951932993</v>
      </c>
      <c r="P7" s="11"/>
      <c r="Q7" s="396">
        <f>+Q8+Q9+Q10+Q11</f>
        <v>39757</v>
      </c>
      <c r="R7" s="6"/>
      <c r="S7" s="1"/>
      <c r="T7" s="77"/>
      <c r="U7" s="1"/>
      <c r="V7" s="77"/>
      <c r="W7" s="6"/>
    </row>
    <row r="8" spans="1:23" s="33" customFormat="1" ht="13.9" customHeight="1">
      <c r="A8" s="2" t="s">
        <v>15</v>
      </c>
      <c r="B8" s="61">
        <f>SUM(B13:B32)</f>
        <v>323</v>
      </c>
      <c r="C8" s="392">
        <f t="shared" ref="C8:C32" si="0">+B8/Q8*1000</f>
        <v>8.2156937555640344</v>
      </c>
      <c r="D8" s="30"/>
      <c r="E8" s="61">
        <f>SUM(E13:E32)</f>
        <v>166</v>
      </c>
      <c r="F8" s="392">
        <f>+(E8/Q8)*1000</f>
        <v>4.2223070075034972</v>
      </c>
      <c r="G8" s="30"/>
      <c r="H8" s="61">
        <f>SUM(H13:H32)</f>
        <v>67</v>
      </c>
      <c r="I8" s="392">
        <f t="shared" ref="I8:I11" si="1">+(H8/Q8)*1000</f>
        <v>1.7041841536309297</v>
      </c>
      <c r="J8" s="30"/>
      <c r="K8" s="61">
        <f>SUM(K13:K31)</f>
        <v>233</v>
      </c>
      <c r="L8" s="392">
        <f>+(K8/Q8)*1000</f>
        <v>5.9264911611344271</v>
      </c>
      <c r="M8" s="30"/>
      <c r="N8" s="61">
        <f>SUM(N13:N31)</f>
        <v>90</v>
      </c>
      <c r="O8" s="392">
        <f t="shared" ref="O8:O31" si="2">+(N8/Q8)*1000</f>
        <v>2.2892025944296068</v>
      </c>
      <c r="P8" s="11" t="s">
        <v>0</v>
      </c>
      <c r="Q8" s="396">
        <f>SUM(Q13:Q32)</f>
        <v>39315</v>
      </c>
      <c r="S8" s="1"/>
      <c r="T8" s="77"/>
      <c r="U8" s="1"/>
      <c r="V8" s="77"/>
      <c r="W8" s="6"/>
    </row>
    <row r="9" spans="1:23" s="33" customFormat="1" ht="13.9" customHeight="1">
      <c r="A9" s="2" t="s">
        <v>16</v>
      </c>
      <c r="B9" s="61">
        <f>+K9+N9</f>
        <v>5</v>
      </c>
      <c r="C9" s="392">
        <f t="shared" si="0"/>
        <v>11.76470588235294</v>
      </c>
      <c r="D9" s="30"/>
      <c r="E9" s="61">
        <v>4</v>
      </c>
      <c r="F9" s="392">
        <f>+(E9/Q9)*1000</f>
        <v>9.4117647058823515</v>
      </c>
      <c r="G9" s="30"/>
      <c r="H9" s="61">
        <v>1</v>
      </c>
      <c r="I9" s="392">
        <f t="shared" si="1"/>
        <v>2.3529411764705879</v>
      </c>
      <c r="J9" s="30"/>
      <c r="K9" s="61">
        <f>+H9+E9</f>
        <v>5</v>
      </c>
      <c r="L9" s="392">
        <f t="shared" ref="L9:L31" si="3">+(K9/Q9)*1000</f>
        <v>11.76470588235294</v>
      </c>
      <c r="M9" s="30"/>
      <c r="N9" s="61">
        <v>0</v>
      </c>
      <c r="O9" s="392">
        <f t="shared" si="2"/>
        <v>0</v>
      </c>
      <c r="P9" s="11"/>
      <c r="Q9" s="396">
        <v>425</v>
      </c>
      <c r="R9" s="6"/>
      <c r="S9" s="1"/>
      <c r="T9" s="77"/>
      <c r="U9" s="1"/>
      <c r="V9" s="77"/>
      <c r="W9" s="6"/>
    </row>
    <row r="10" spans="1:23" s="33" customFormat="1" ht="13.9" customHeight="1">
      <c r="A10" s="2" t="s">
        <v>17</v>
      </c>
      <c r="B10" s="61">
        <v>0</v>
      </c>
      <c r="C10" s="392">
        <f t="shared" si="0"/>
        <v>0</v>
      </c>
      <c r="D10" s="30"/>
      <c r="E10" s="61">
        <v>0</v>
      </c>
      <c r="F10" s="392">
        <v>0</v>
      </c>
      <c r="G10" s="30"/>
      <c r="H10" s="61">
        <v>0</v>
      </c>
      <c r="I10" s="392">
        <v>0</v>
      </c>
      <c r="J10" s="30"/>
      <c r="K10" s="61">
        <v>0</v>
      </c>
      <c r="L10" s="392" t="s">
        <v>125</v>
      </c>
      <c r="M10" s="30"/>
      <c r="N10" s="61">
        <v>0</v>
      </c>
      <c r="O10" s="392">
        <v>0</v>
      </c>
      <c r="P10" s="11"/>
      <c r="Q10" s="396">
        <v>1</v>
      </c>
      <c r="R10" s="6"/>
      <c r="T10" s="209"/>
      <c r="U10" s="1"/>
      <c r="V10" s="77"/>
      <c r="W10" s="6"/>
    </row>
    <row r="11" spans="1:23" s="33" customFormat="1" ht="13.9" customHeight="1">
      <c r="A11" s="2" t="s">
        <v>18</v>
      </c>
      <c r="B11" s="61">
        <f>+K11+N11</f>
        <v>2</v>
      </c>
      <c r="C11" s="392">
        <f t="shared" si="0"/>
        <v>125</v>
      </c>
      <c r="D11" s="30"/>
      <c r="E11" s="61">
        <v>2</v>
      </c>
      <c r="F11" s="93">
        <v>0</v>
      </c>
      <c r="G11" s="30"/>
      <c r="H11" s="61">
        <v>0</v>
      </c>
      <c r="I11" s="392">
        <f t="shared" si="1"/>
        <v>0</v>
      </c>
      <c r="J11" s="30"/>
      <c r="K11" s="61">
        <f>+H11+E11</f>
        <v>2</v>
      </c>
      <c r="L11" s="392">
        <v>0</v>
      </c>
      <c r="M11" s="30"/>
      <c r="N11" s="61">
        <v>0</v>
      </c>
      <c r="O11" s="392">
        <v>0</v>
      </c>
      <c r="P11" s="11"/>
      <c r="Q11" s="396">
        <v>16</v>
      </c>
      <c r="S11" s="1"/>
      <c r="T11" s="77"/>
      <c r="U11" s="1"/>
      <c r="V11" s="77"/>
      <c r="W11" s="6"/>
    </row>
    <row r="12" spans="1:23" ht="3" customHeight="1">
      <c r="A12" s="79"/>
      <c r="B12" s="345"/>
      <c r="C12" s="392" t="e">
        <f t="shared" si="0"/>
        <v>#DIV/0!</v>
      </c>
      <c r="D12" s="79"/>
      <c r="E12" s="179"/>
      <c r="F12" s="93" t="e">
        <f t="shared" ref="F12:F31" si="4">+(E12/Q12)*1000</f>
        <v>#DIV/0!</v>
      </c>
      <c r="G12" s="7"/>
      <c r="H12" s="179"/>
      <c r="I12" s="93"/>
      <c r="J12" s="7"/>
      <c r="K12" s="179"/>
      <c r="L12" s="93" t="e">
        <f t="shared" si="3"/>
        <v>#DIV/0!</v>
      </c>
      <c r="M12" s="11"/>
      <c r="N12" s="179"/>
      <c r="O12" s="392" t="e">
        <f t="shared" si="2"/>
        <v>#DIV/0!</v>
      </c>
      <c r="P12" s="11"/>
      <c r="Q12" s="397"/>
      <c r="R12" s="6"/>
      <c r="T12" s="77"/>
      <c r="V12" s="77"/>
      <c r="W12" s="6"/>
    </row>
    <row r="13" spans="1:23" ht="16.5">
      <c r="A13" s="8" t="s">
        <v>19</v>
      </c>
      <c r="B13" s="61">
        <f>+K13+N13</f>
        <v>3</v>
      </c>
      <c r="C13" s="392">
        <f t="shared" si="0"/>
        <v>6.1728395061728394</v>
      </c>
      <c r="D13" s="3"/>
      <c r="E13" s="393">
        <v>1</v>
      </c>
      <c r="F13" s="93">
        <f t="shared" si="4"/>
        <v>2.0576131687242798</v>
      </c>
      <c r="G13" s="3"/>
      <c r="H13" s="212">
        <v>1</v>
      </c>
      <c r="I13" s="93">
        <f>+(H13/Q13)*1000</f>
        <v>2.0576131687242798</v>
      </c>
      <c r="J13" s="3"/>
      <c r="K13" s="212">
        <f>+H13+E13</f>
        <v>2</v>
      </c>
      <c r="L13" s="93">
        <f t="shared" si="3"/>
        <v>4.1152263374485596</v>
      </c>
      <c r="M13" s="3"/>
      <c r="N13" s="393">
        <v>1</v>
      </c>
      <c r="O13" s="93">
        <f t="shared" si="2"/>
        <v>2.0576131687242798</v>
      </c>
      <c r="P13" s="394"/>
      <c r="Q13" s="398">
        <v>486</v>
      </c>
      <c r="S13" s="33"/>
      <c r="T13" s="209"/>
      <c r="V13" s="77"/>
    </row>
    <row r="14" spans="1:23" ht="16.5">
      <c r="A14" s="8" t="s">
        <v>20</v>
      </c>
      <c r="B14" s="61">
        <f t="shared" ref="B14:B32" si="5">+K14+N14</f>
        <v>6</v>
      </c>
      <c r="C14" s="392">
        <f t="shared" si="0"/>
        <v>7.1428571428571423</v>
      </c>
      <c r="D14" s="3"/>
      <c r="E14" s="393">
        <v>3</v>
      </c>
      <c r="F14" s="93">
        <f t="shared" si="4"/>
        <v>3.5714285714285712</v>
      </c>
      <c r="G14" s="3"/>
      <c r="H14" s="212">
        <v>0</v>
      </c>
      <c r="I14" s="93">
        <f t="shared" ref="I14:I31" si="6">+(H14/Q14)*1000</f>
        <v>0</v>
      </c>
      <c r="J14" s="3"/>
      <c r="K14" s="212">
        <f t="shared" ref="K14:K31" si="7">+H14+E14</f>
        <v>3</v>
      </c>
      <c r="L14" s="93">
        <f t="shared" si="3"/>
        <v>3.5714285714285712</v>
      </c>
      <c r="M14" s="3"/>
      <c r="N14" s="393">
        <v>3</v>
      </c>
      <c r="O14" s="93">
        <f t="shared" si="2"/>
        <v>3.5714285714285712</v>
      </c>
      <c r="P14" s="394"/>
      <c r="Q14" s="399">
        <v>840</v>
      </c>
      <c r="T14" s="77"/>
      <c r="V14" s="77"/>
    </row>
    <row r="15" spans="1:23" ht="16.5">
      <c r="A15" s="8" t="s">
        <v>21</v>
      </c>
      <c r="B15" s="61">
        <f t="shared" si="5"/>
        <v>12</v>
      </c>
      <c r="C15" s="392">
        <f t="shared" si="0"/>
        <v>6.1130922058074377</v>
      </c>
      <c r="D15" s="3"/>
      <c r="E15" s="393">
        <v>8</v>
      </c>
      <c r="F15" s="93">
        <f t="shared" si="4"/>
        <v>4.0753948038716254</v>
      </c>
      <c r="G15" s="3"/>
      <c r="H15" s="212">
        <v>3</v>
      </c>
      <c r="I15" s="93">
        <f t="shared" si="6"/>
        <v>1.5282730514518594</v>
      </c>
      <c r="J15" s="3"/>
      <c r="K15" s="212">
        <f t="shared" si="7"/>
        <v>11</v>
      </c>
      <c r="L15" s="93">
        <f t="shared" si="3"/>
        <v>5.6036678553234847</v>
      </c>
      <c r="M15" s="3"/>
      <c r="N15" s="393">
        <v>1</v>
      </c>
      <c r="O15" s="93">
        <f t="shared" si="2"/>
        <v>0.50942435048395318</v>
      </c>
      <c r="P15" s="394"/>
      <c r="Q15" s="399">
        <v>1963</v>
      </c>
      <c r="T15" s="77"/>
      <c r="V15" s="77"/>
    </row>
    <row r="16" spans="1:23" ht="16.5">
      <c r="A16" s="8" t="s">
        <v>22</v>
      </c>
      <c r="B16" s="61">
        <f t="shared" si="5"/>
        <v>3</v>
      </c>
      <c r="C16" s="392">
        <f t="shared" si="0"/>
        <v>3.1779661016949157</v>
      </c>
      <c r="D16" s="3"/>
      <c r="E16" s="393">
        <v>1</v>
      </c>
      <c r="F16" s="93">
        <f t="shared" si="4"/>
        <v>1.0593220338983051</v>
      </c>
      <c r="G16" s="3"/>
      <c r="H16" s="212">
        <v>2</v>
      </c>
      <c r="I16" s="93">
        <f t="shared" si="6"/>
        <v>2.1186440677966103</v>
      </c>
      <c r="J16" s="3"/>
      <c r="K16" s="212">
        <f t="shared" si="7"/>
        <v>3</v>
      </c>
      <c r="L16" s="93">
        <f t="shared" si="3"/>
        <v>3.1779661016949157</v>
      </c>
      <c r="M16" s="3"/>
      <c r="N16" s="393"/>
      <c r="O16" s="93">
        <f t="shared" si="2"/>
        <v>0</v>
      </c>
      <c r="P16" s="394"/>
      <c r="Q16" s="399">
        <v>944</v>
      </c>
      <c r="T16" s="77"/>
      <c r="V16" s="77"/>
    </row>
    <row r="17" spans="1:40" ht="16.5">
      <c r="A17" s="8" t="s">
        <v>23</v>
      </c>
      <c r="B17" s="61">
        <f t="shared" si="5"/>
        <v>5</v>
      </c>
      <c r="C17" s="392">
        <f t="shared" si="0"/>
        <v>15.576323987538942</v>
      </c>
      <c r="D17" s="3"/>
      <c r="E17" s="393">
        <v>3</v>
      </c>
      <c r="F17" s="93">
        <f t="shared" si="4"/>
        <v>9.3457943925233646</v>
      </c>
      <c r="G17" s="3"/>
      <c r="H17" s="212">
        <v>0</v>
      </c>
      <c r="I17" s="93">
        <f t="shared" si="6"/>
        <v>0</v>
      </c>
      <c r="J17" s="3"/>
      <c r="K17" s="212">
        <f t="shared" si="7"/>
        <v>3</v>
      </c>
      <c r="L17" s="93">
        <f t="shared" si="3"/>
        <v>9.3457943925233646</v>
      </c>
      <c r="M17" s="3"/>
      <c r="N17" s="393">
        <v>2</v>
      </c>
      <c r="O17" s="93">
        <f t="shared" si="2"/>
        <v>6.2305295950155761</v>
      </c>
      <c r="P17" s="394"/>
      <c r="Q17" s="399">
        <v>321</v>
      </c>
      <c r="T17" s="77"/>
      <c r="V17" s="77"/>
    </row>
    <row r="18" spans="1:40" ht="16.5">
      <c r="A18" s="8" t="s">
        <v>24</v>
      </c>
      <c r="B18" s="61">
        <f t="shared" si="5"/>
        <v>12</v>
      </c>
      <c r="C18" s="392">
        <f t="shared" si="0"/>
        <v>5.3715308863025966</v>
      </c>
      <c r="D18" s="3"/>
      <c r="E18" s="393">
        <v>5</v>
      </c>
      <c r="F18" s="93">
        <f t="shared" si="4"/>
        <v>2.2381378692927485</v>
      </c>
      <c r="G18" s="3"/>
      <c r="H18" s="212">
        <v>5</v>
      </c>
      <c r="I18" s="93">
        <f t="shared" si="6"/>
        <v>2.2381378692927485</v>
      </c>
      <c r="J18" s="3"/>
      <c r="K18" s="212">
        <f t="shared" si="7"/>
        <v>10</v>
      </c>
      <c r="L18" s="93">
        <f t="shared" si="3"/>
        <v>4.476275738585497</v>
      </c>
      <c r="M18" s="3"/>
      <c r="N18" s="393">
        <v>2</v>
      </c>
      <c r="O18" s="93">
        <f t="shared" si="2"/>
        <v>0.89525514771709935</v>
      </c>
      <c r="P18" s="394"/>
      <c r="Q18" s="399">
        <v>2234</v>
      </c>
      <c r="T18" s="77"/>
      <c r="V18" s="77"/>
    </row>
    <row r="19" spans="1:40" ht="16.5">
      <c r="A19" s="8" t="s">
        <v>25</v>
      </c>
      <c r="B19" s="61">
        <f t="shared" si="5"/>
        <v>24</v>
      </c>
      <c r="C19" s="392">
        <f t="shared" si="0"/>
        <v>8.9318943059173801</v>
      </c>
      <c r="D19" s="3"/>
      <c r="E19" s="393">
        <v>13</v>
      </c>
      <c r="F19" s="93">
        <f t="shared" si="4"/>
        <v>4.8381094157052473</v>
      </c>
      <c r="G19" s="3"/>
      <c r="H19" s="212">
        <v>2</v>
      </c>
      <c r="I19" s="93">
        <f t="shared" si="6"/>
        <v>0.74432452549311501</v>
      </c>
      <c r="J19" s="3"/>
      <c r="K19" s="212">
        <f t="shared" si="7"/>
        <v>15</v>
      </c>
      <c r="L19" s="93">
        <f t="shared" si="3"/>
        <v>5.5824339411983628</v>
      </c>
      <c r="M19" s="3"/>
      <c r="N19" s="393">
        <v>9</v>
      </c>
      <c r="O19" s="93">
        <f t="shared" si="2"/>
        <v>3.3494603647190173</v>
      </c>
      <c r="P19" s="394"/>
      <c r="Q19" s="399">
        <v>2687</v>
      </c>
      <c r="T19" s="77"/>
      <c r="V19" s="77"/>
    </row>
    <row r="20" spans="1:40" ht="16.5">
      <c r="A20" s="8" t="s">
        <v>26</v>
      </c>
      <c r="B20" s="61">
        <f t="shared" si="5"/>
        <v>5</v>
      </c>
      <c r="C20" s="392">
        <f t="shared" si="0"/>
        <v>6.5963060686015833</v>
      </c>
      <c r="D20" s="3"/>
      <c r="E20" s="393">
        <v>0</v>
      </c>
      <c r="F20" s="93">
        <f t="shared" si="4"/>
        <v>0</v>
      </c>
      <c r="G20" s="3"/>
      <c r="H20" s="212">
        <v>2</v>
      </c>
      <c r="I20" s="93">
        <f t="shared" si="6"/>
        <v>2.6385224274406331</v>
      </c>
      <c r="J20" s="3"/>
      <c r="K20" s="212">
        <f t="shared" si="7"/>
        <v>2</v>
      </c>
      <c r="L20" s="93">
        <f t="shared" si="3"/>
        <v>2.6385224274406331</v>
      </c>
      <c r="M20" s="3"/>
      <c r="N20" s="393">
        <v>3</v>
      </c>
      <c r="O20" s="93">
        <f t="shared" si="2"/>
        <v>3.9577836411609502</v>
      </c>
      <c r="P20" s="394"/>
      <c r="Q20" s="399">
        <v>758</v>
      </c>
      <c r="T20" s="77"/>
      <c r="V20" s="77"/>
    </row>
    <row r="21" spans="1:40" ht="16.5">
      <c r="A21" s="8" t="s">
        <v>27</v>
      </c>
      <c r="B21" s="61">
        <f t="shared" si="5"/>
        <v>58</v>
      </c>
      <c r="C21" s="392">
        <f t="shared" si="0"/>
        <v>8.4745762711864412</v>
      </c>
      <c r="D21" s="3"/>
      <c r="E21" s="393">
        <v>34</v>
      </c>
      <c r="F21" s="93">
        <f t="shared" si="4"/>
        <v>4.9678550555230867</v>
      </c>
      <c r="G21" s="3"/>
      <c r="H21" s="212">
        <v>10</v>
      </c>
      <c r="I21" s="93">
        <f t="shared" si="6"/>
        <v>1.4611338398597311</v>
      </c>
      <c r="J21" s="3"/>
      <c r="K21" s="212">
        <f t="shared" si="7"/>
        <v>44</v>
      </c>
      <c r="L21" s="93">
        <f t="shared" si="3"/>
        <v>6.4289888953828171</v>
      </c>
      <c r="M21" s="3"/>
      <c r="N21" s="393">
        <v>14</v>
      </c>
      <c r="O21" s="93">
        <f t="shared" si="2"/>
        <v>2.0455873758036236</v>
      </c>
      <c r="P21" s="394"/>
      <c r="Q21" s="399">
        <v>6844</v>
      </c>
      <c r="T21" s="77"/>
      <c r="V21" s="77"/>
    </row>
    <row r="22" spans="1:40" ht="16.5">
      <c r="A22" s="8" t="s">
        <v>28</v>
      </c>
      <c r="B22" s="61">
        <f t="shared" si="5"/>
        <v>14</v>
      </c>
      <c r="C22" s="392">
        <f t="shared" si="0"/>
        <v>12.068965517241379</v>
      </c>
      <c r="D22" s="3"/>
      <c r="E22" s="393">
        <v>9</v>
      </c>
      <c r="F22" s="93">
        <f t="shared" si="4"/>
        <v>7.7586206896551726</v>
      </c>
      <c r="G22" s="3"/>
      <c r="H22" s="212">
        <v>1</v>
      </c>
      <c r="I22" s="93">
        <f t="shared" si="6"/>
        <v>0.86206896551724133</v>
      </c>
      <c r="J22" s="3"/>
      <c r="K22" s="212">
        <f t="shared" si="7"/>
        <v>10</v>
      </c>
      <c r="L22" s="93">
        <f t="shared" si="3"/>
        <v>8.6206896551724128</v>
      </c>
      <c r="M22" s="3"/>
      <c r="N22" s="393">
        <v>4</v>
      </c>
      <c r="O22" s="93">
        <f t="shared" si="2"/>
        <v>3.4482758620689653</v>
      </c>
      <c r="P22" s="394"/>
      <c r="Q22" s="399">
        <v>1160</v>
      </c>
      <c r="T22" s="77"/>
      <c r="V22" s="77"/>
    </row>
    <row r="23" spans="1:40" ht="16.5">
      <c r="A23" s="8" t="s">
        <v>29</v>
      </c>
      <c r="B23" s="61">
        <f t="shared" si="5"/>
        <v>1</v>
      </c>
      <c r="C23" s="392">
        <f t="shared" si="0"/>
        <v>2.347417840375587</v>
      </c>
      <c r="D23" s="3"/>
      <c r="E23" s="393">
        <v>1</v>
      </c>
      <c r="F23" s="93">
        <f t="shared" si="4"/>
        <v>2.347417840375587</v>
      </c>
      <c r="G23" s="3"/>
      <c r="H23" s="212">
        <v>0</v>
      </c>
      <c r="I23" s="93">
        <f t="shared" si="6"/>
        <v>0</v>
      </c>
      <c r="J23" s="3"/>
      <c r="K23" s="212">
        <f t="shared" si="7"/>
        <v>1</v>
      </c>
      <c r="L23" s="93">
        <f t="shared" si="3"/>
        <v>2.347417840375587</v>
      </c>
      <c r="M23" s="3"/>
      <c r="N23" s="393">
        <v>0</v>
      </c>
      <c r="O23" s="93">
        <f t="shared" si="2"/>
        <v>0</v>
      </c>
      <c r="P23" s="394"/>
      <c r="Q23" s="399">
        <v>426</v>
      </c>
      <c r="T23" s="77"/>
      <c r="V23" s="77"/>
    </row>
    <row r="24" spans="1:40" ht="16.5">
      <c r="A24" s="8" t="s">
        <v>30</v>
      </c>
      <c r="B24" s="61">
        <f t="shared" si="5"/>
        <v>122</v>
      </c>
      <c r="C24" s="392">
        <f t="shared" si="0"/>
        <v>8.6121699844698583</v>
      </c>
      <c r="D24" s="3"/>
      <c r="E24" s="393">
        <v>58</v>
      </c>
      <c r="F24" s="93">
        <f t="shared" si="4"/>
        <v>4.0943103204856692</v>
      </c>
      <c r="G24" s="3"/>
      <c r="H24" s="212">
        <v>27</v>
      </c>
      <c r="I24" s="93">
        <f t="shared" si="6"/>
        <v>1.9059720457433291</v>
      </c>
      <c r="J24" s="3"/>
      <c r="K24" s="212">
        <f t="shared" si="7"/>
        <v>85</v>
      </c>
      <c r="L24" s="93">
        <f t="shared" si="3"/>
        <v>6.0002823662289995</v>
      </c>
      <c r="M24" s="3"/>
      <c r="N24" s="393">
        <v>37</v>
      </c>
      <c r="O24" s="93">
        <f t="shared" si="2"/>
        <v>2.6118876182408584</v>
      </c>
      <c r="P24" s="394"/>
      <c r="Q24" s="399">
        <v>14166</v>
      </c>
      <c r="S24" s="3"/>
      <c r="V24" s="77"/>
    </row>
    <row r="25" spans="1:40" ht="16.5">
      <c r="A25" s="8" t="s">
        <v>80</v>
      </c>
      <c r="B25" s="61">
        <f t="shared" si="5"/>
        <v>4</v>
      </c>
      <c r="C25" s="392">
        <f t="shared" si="0"/>
        <v>5.3908355795148255</v>
      </c>
      <c r="D25" s="3"/>
      <c r="E25" s="393">
        <v>4</v>
      </c>
      <c r="F25" s="93">
        <f t="shared" si="4"/>
        <v>5.3908355795148255</v>
      </c>
      <c r="G25" s="3"/>
      <c r="H25" s="212">
        <v>0</v>
      </c>
      <c r="I25" s="93">
        <f t="shared" si="6"/>
        <v>0</v>
      </c>
      <c r="J25" s="3"/>
      <c r="K25" s="212">
        <f t="shared" si="7"/>
        <v>4</v>
      </c>
      <c r="L25" s="93">
        <f t="shared" si="3"/>
        <v>5.3908355795148255</v>
      </c>
      <c r="M25" s="3"/>
      <c r="N25" s="393">
        <v>0</v>
      </c>
      <c r="O25" s="93">
        <f t="shared" si="2"/>
        <v>0</v>
      </c>
      <c r="P25" s="394"/>
      <c r="Q25" s="399">
        <v>742</v>
      </c>
      <c r="S25" s="3"/>
      <c r="U25" s="29"/>
      <c r="V25" s="29"/>
    </row>
    <row r="26" spans="1:40" ht="16.5">
      <c r="A26" s="8" t="s">
        <v>32</v>
      </c>
      <c r="B26" s="61">
        <f t="shared" si="5"/>
        <v>4</v>
      </c>
      <c r="C26" s="392">
        <f t="shared" si="0"/>
        <v>9.0090090090090094</v>
      </c>
      <c r="D26" s="3"/>
      <c r="E26" s="393">
        <v>2</v>
      </c>
      <c r="F26" s="93">
        <f t="shared" si="4"/>
        <v>4.5045045045045047</v>
      </c>
      <c r="G26" s="3"/>
      <c r="H26" s="212">
        <v>1</v>
      </c>
      <c r="I26" s="93">
        <f t="shared" si="6"/>
        <v>2.2522522522522523</v>
      </c>
      <c r="J26" s="3"/>
      <c r="K26" s="212">
        <f t="shared" si="7"/>
        <v>3</v>
      </c>
      <c r="L26" s="93">
        <f t="shared" si="3"/>
        <v>6.756756756756757</v>
      </c>
      <c r="M26" s="3"/>
      <c r="N26" s="393">
        <v>1</v>
      </c>
      <c r="O26" s="93">
        <f t="shared" si="2"/>
        <v>2.2522522522522523</v>
      </c>
      <c r="P26" s="394"/>
      <c r="Q26" s="399">
        <v>444</v>
      </c>
    </row>
    <row r="27" spans="1:40" ht="16.5">
      <c r="A27" s="8" t="s">
        <v>33</v>
      </c>
      <c r="B27" s="61">
        <f t="shared" si="5"/>
        <v>2</v>
      </c>
      <c r="C27" s="392">
        <f t="shared" si="0"/>
        <v>2.1810250817884405</v>
      </c>
      <c r="D27" s="3"/>
      <c r="E27" s="393">
        <v>1</v>
      </c>
      <c r="F27" s="93">
        <f t="shared" si="4"/>
        <v>1.0905125408942202</v>
      </c>
      <c r="G27" s="3"/>
      <c r="H27" s="212">
        <v>0</v>
      </c>
      <c r="I27" s="93">
        <f t="shared" si="6"/>
        <v>0</v>
      </c>
      <c r="J27" s="3"/>
      <c r="K27" s="212">
        <f t="shared" si="7"/>
        <v>1</v>
      </c>
      <c r="L27" s="93">
        <f t="shared" si="3"/>
        <v>1.0905125408942202</v>
      </c>
      <c r="M27" s="3"/>
      <c r="N27" s="393">
        <v>1</v>
      </c>
      <c r="O27" s="93">
        <f t="shared" si="2"/>
        <v>1.0905125408942202</v>
      </c>
      <c r="P27" s="394"/>
      <c r="Q27" s="399">
        <v>917</v>
      </c>
    </row>
    <row r="28" spans="1:40" ht="16.5">
      <c r="A28" s="8" t="s">
        <v>34</v>
      </c>
      <c r="B28" s="61">
        <f t="shared" si="5"/>
        <v>7</v>
      </c>
      <c r="C28" s="392">
        <f t="shared" si="0"/>
        <v>12.589928057553957</v>
      </c>
      <c r="D28" s="3"/>
      <c r="E28" s="393">
        <v>2</v>
      </c>
      <c r="F28" s="93">
        <f t="shared" si="4"/>
        <v>3.5971223021582737</v>
      </c>
      <c r="G28" s="3"/>
      <c r="H28" s="212">
        <v>3</v>
      </c>
      <c r="I28" s="93">
        <f t="shared" si="6"/>
        <v>5.3956834532374103</v>
      </c>
      <c r="J28" s="3"/>
      <c r="K28" s="212">
        <f t="shared" si="7"/>
        <v>5</v>
      </c>
      <c r="L28" s="93">
        <f t="shared" si="3"/>
        <v>8.9928057553956826</v>
      </c>
      <c r="M28" s="3"/>
      <c r="N28" s="393">
        <v>2</v>
      </c>
      <c r="O28" s="93">
        <f t="shared" si="2"/>
        <v>3.5971223021582737</v>
      </c>
      <c r="P28" s="394"/>
      <c r="Q28" s="399">
        <v>556</v>
      </c>
      <c r="AM28" s="33"/>
      <c r="AN28" s="33"/>
    </row>
    <row r="29" spans="1:40" ht="16.5">
      <c r="A29" s="8" t="s">
        <v>35</v>
      </c>
      <c r="B29" s="61">
        <f t="shared" si="5"/>
        <v>29</v>
      </c>
      <c r="C29" s="392">
        <f t="shared" si="0"/>
        <v>12.636165577342048</v>
      </c>
      <c r="D29" s="3"/>
      <c r="E29" s="393">
        <v>15</v>
      </c>
      <c r="F29" s="93">
        <f t="shared" si="4"/>
        <v>6.5359477124183005</v>
      </c>
      <c r="G29" s="3"/>
      <c r="H29" s="212">
        <v>7</v>
      </c>
      <c r="I29" s="93">
        <f t="shared" si="6"/>
        <v>3.0501089324618733</v>
      </c>
      <c r="J29" s="3"/>
      <c r="K29" s="212">
        <f t="shared" si="7"/>
        <v>22</v>
      </c>
      <c r="L29" s="93">
        <f t="shared" si="3"/>
        <v>9.5860566448801752</v>
      </c>
      <c r="M29" s="3"/>
      <c r="N29" s="393">
        <v>7</v>
      </c>
      <c r="O29" s="93">
        <f t="shared" si="2"/>
        <v>3.0501089324618733</v>
      </c>
      <c r="P29" s="394"/>
      <c r="Q29" s="399">
        <v>2295</v>
      </c>
    </row>
    <row r="30" spans="1:40" ht="16.5">
      <c r="A30" s="8" t="s">
        <v>36</v>
      </c>
      <c r="B30" s="61">
        <f t="shared" si="5"/>
        <v>4</v>
      </c>
      <c r="C30" s="392">
        <f t="shared" si="0"/>
        <v>5.2424639580602888</v>
      </c>
      <c r="D30" s="3"/>
      <c r="E30" s="393">
        <v>2</v>
      </c>
      <c r="F30" s="93">
        <f t="shared" si="4"/>
        <v>2.6212319790301444</v>
      </c>
      <c r="G30" s="3"/>
      <c r="H30" s="212">
        <v>1</v>
      </c>
      <c r="I30" s="93">
        <f t="shared" si="6"/>
        <v>1.3106159895150722</v>
      </c>
      <c r="J30" s="3"/>
      <c r="K30" s="212">
        <f t="shared" si="7"/>
        <v>3</v>
      </c>
      <c r="L30" s="93">
        <f t="shared" si="3"/>
        <v>3.9318479685452159</v>
      </c>
      <c r="M30" s="3"/>
      <c r="N30" s="393">
        <v>1</v>
      </c>
      <c r="O30" s="93">
        <f t="shared" si="2"/>
        <v>1.3106159895150722</v>
      </c>
      <c r="P30" s="394"/>
      <c r="Q30" s="399">
        <v>763</v>
      </c>
    </row>
    <row r="31" spans="1:40" ht="16.5">
      <c r="A31" s="8" t="s">
        <v>37</v>
      </c>
      <c r="B31" s="61">
        <f t="shared" si="5"/>
        <v>8</v>
      </c>
      <c r="C31" s="392">
        <f t="shared" si="0"/>
        <v>10.484927916120578</v>
      </c>
      <c r="D31" s="3"/>
      <c r="E31" s="393">
        <v>4</v>
      </c>
      <c r="F31" s="93">
        <f t="shared" si="4"/>
        <v>5.2424639580602888</v>
      </c>
      <c r="G31" s="3"/>
      <c r="H31" s="212">
        <v>2</v>
      </c>
      <c r="I31" s="93">
        <f t="shared" si="6"/>
        <v>2.6212319790301444</v>
      </c>
      <c r="J31" s="3"/>
      <c r="K31" s="212">
        <f t="shared" si="7"/>
        <v>6</v>
      </c>
      <c r="L31" s="93">
        <f t="shared" si="3"/>
        <v>7.8636959370904318</v>
      </c>
      <c r="M31" s="3"/>
      <c r="N31" s="393">
        <v>2</v>
      </c>
      <c r="O31" s="93">
        <f t="shared" si="2"/>
        <v>2.6212319790301444</v>
      </c>
      <c r="P31" s="394"/>
      <c r="Q31" s="399">
        <v>763</v>
      </c>
    </row>
    <row r="32" spans="1:40" ht="20.25" customHeight="1">
      <c r="A32" s="9" t="s">
        <v>38</v>
      </c>
      <c r="B32" s="346">
        <f t="shared" si="5"/>
        <v>0</v>
      </c>
      <c r="C32" s="392">
        <f t="shared" si="0"/>
        <v>0</v>
      </c>
      <c r="D32" s="66"/>
      <c r="E32" s="97">
        <v>0</v>
      </c>
      <c r="F32" s="95">
        <v>0</v>
      </c>
      <c r="G32" s="66"/>
      <c r="H32" s="97"/>
      <c r="I32" s="95">
        <v>0</v>
      </c>
      <c r="J32" s="66"/>
      <c r="K32" s="97">
        <f>E32+H32</f>
        <v>0</v>
      </c>
      <c r="L32" s="95">
        <v>0</v>
      </c>
      <c r="M32" s="66"/>
      <c r="N32" s="97">
        <v>0</v>
      </c>
      <c r="O32" s="95">
        <v>0</v>
      </c>
      <c r="P32" s="96"/>
      <c r="Q32" s="400">
        <v>6</v>
      </c>
    </row>
    <row r="33" spans="1:44" ht="4.1500000000000004" customHeight="1">
      <c r="A33" s="66"/>
      <c r="B33" s="94"/>
      <c r="C33" s="66"/>
      <c r="D33" s="66"/>
      <c r="E33" s="97"/>
      <c r="F33" s="66"/>
      <c r="G33" s="66"/>
      <c r="H33" s="97"/>
      <c r="I33" s="66"/>
      <c r="J33" s="66"/>
      <c r="K33" s="97"/>
      <c r="L33" s="66"/>
      <c r="M33" s="66"/>
      <c r="N33" s="97"/>
      <c r="O33" s="66"/>
      <c r="P33" s="66"/>
      <c r="Q33" s="401"/>
    </row>
    <row r="34" spans="1:44" s="51" customFormat="1" ht="12.6" customHeight="1">
      <c r="A34" s="266" t="s">
        <v>81</v>
      </c>
      <c r="B34" s="347"/>
      <c r="C34" s="266"/>
      <c r="D34" s="266"/>
      <c r="E34" s="267"/>
      <c r="F34" s="266"/>
      <c r="G34" s="266"/>
      <c r="H34" s="267"/>
      <c r="I34" s="266"/>
      <c r="J34" s="268"/>
      <c r="K34" s="267"/>
      <c r="L34" s="266"/>
      <c r="M34" s="268"/>
      <c r="N34" s="267"/>
      <c r="O34" s="266"/>
      <c r="P34" s="268"/>
      <c r="Q34" s="337"/>
      <c r="R34" s="269"/>
      <c r="S34" s="269"/>
      <c r="T34" s="269"/>
      <c r="U34" s="269"/>
      <c r="V34" s="269"/>
    </row>
    <row r="35" spans="1:44" s="51" customFormat="1" ht="14.25" customHeight="1">
      <c r="A35" s="626" t="s">
        <v>132</v>
      </c>
      <c r="B35" s="626"/>
      <c r="C35" s="626"/>
      <c r="D35" s="626"/>
      <c r="E35" s="626"/>
      <c r="F35" s="626"/>
      <c r="G35" s="626"/>
      <c r="H35" s="626"/>
      <c r="I35" s="626"/>
      <c r="J35" s="626"/>
      <c r="K35" s="626"/>
      <c r="L35" s="266"/>
      <c r="M35" s="268"/>
      <c r="N35" s="267"/>
      <c r="O35" s="266"/>
      <c r="P35" s="268"/>
      <c r="Q35" s="337"/>
      <c r="R35" s="269"/>
      <c r="S35" s="269"/>
      <c r="T35" s="269"/>
      <c r="U35" s="269"/>
      <c r="V35" s="269"/>
    </row>
    <row r="36" spans="1:44" s="51" customFormat="1" ht="13.5" customHeight="1">
      <c r="A36" s="627" t="s">
        <v>82</v>
      </c>
      <c r="B36" s="627"/>
      <c r="C36" s="627"/>
      <c r="D36" s="627"/>
      <c r="E36" s="627"/>
      <c r="F36" s="627"/>
      <c r="G36" s="627"/>
      <c r="H36" s="627"/>
      <c r="I36" s="627"/>
      <c r="J36" s="627"/>
      <c r="K36" s="627"/>
      <c r="L36" s="627"/>
      <c r="M36" s="268"/>
      <c r="N36" s="267"/>
      <c r="O36" s="266"/>
      <c r="P36" s="268"/>
      <c r="Q36" s="337"/>
      <c r="R36" s="269"/>
      <c r="S36" s="269"/>
      <c r="T36" s="269"/>
      <c r="U36" s="269"/>
      <c r="V36" s="269"/>
    </row>
    <row r="37" spans="1:44" s="50" customFormat="1" ht="13.5" customHeight="1">
      <c r="A37" s="627" t="s">
        <v>83</v>
      </c>
      <c r="B37" s="627"/>
      <c r="C37" s="627"/>
      <c r="D37" s="627"/>
      <c r="E37" s="627"/>
      <c r="F37" s="627"/>
      <c r="G37" s="627"/>
      <c r="H37" s="627"/>
      <c r="I37" s="627"/>
      <c r="J37" s="627"/>
      <c r="K37" s="627"/>
      <c r="L37" s="627"/>
      <c r="M37" s="270"/>
      <c r="N37" s="271"/>
      <c r="O37" s="270"/>
      <c r="P37" s="270"/>
      <c r="Q37" s="338"/>
      <c r="R37" s="270"/>
      <c r="S37" s="270"/>
      <c r="T37" s="270"/>
      <c r="U37" s="270"/>
      <c r="V37" s="270"/>
    </row>
    <row r="38" spans="1:44" s="50" customFormat="1" ht="13.15" customHeight="1">
      <c r="A38" s="627" t="s">
        <v>84</v>
      </c>
      <c r="B38" s="627"/>
      <c r="C38" s="627"/>
      <c r="D38" s="627"/>
      <c r="E38" s="627"/>
      <c r="F38" s="627"/>
      <c r="G38" s="627"/>
      <c r="H38" s="627"/>
      <c r="I38" s="627"/>
      <c r="J38" s="627"/>
      <c r="K38" s="627"/>
      <c r="L38" s="627"/>
      <c r="M38" s="270"/>
      <c r="N38" s="271"/>
      <c r="O38" s="270"/>
      <c r="P38" s="270"/>
      <c r="Q38" s="338"/>
      <c r="R38" s="270"/>
      <c r="S38" s="270"/>
      <c r="T38" s="270">
        <f>330-240</f>
        <v>90</v>
      </c>
      <c r="U38" s="270"/>
      <c r="V38" s="270"/>
    </row>
    <row r="39" spans="1:44" s="52" customFormat="1" ht="13.5" customHeight="1">
      <c r="A39" s="626" t="s">
        <v>133</v>
      </c>
      <c r="B39" s="626"/>
      <c r="C39" s="626"/>
      <c r="D39" s="626"/>
      <c r="E39" s="626"/>
      <c r="F39" s="626"/>
      <c r="G39" s="626"/>
      <c r="H39" s="626"/>
      <c r="I39" s="626"/>
      <c r="J39" s="626"/>
      <c r="K39" s="626"/>
      <c r="L39" s="626"/>
      <c r="M39" s="272"/>
      <c r="N39" s="273"/>
      <c r="O39" s="272"/>
      <c r="P39" s="272"/>
      <c r="Q39" s="339"/>
      <c r="R39" s="272"/>
      <c r="S39" s="272"/>
      <c r="T39" s="272"/>
      <c r="U39" s="272"/>
      <c r="V39" s="272"/>
    </row>
    <row r="40" spans="1:44" s="52" customFormat="1" ht="13.5" customHeight="1">
      <c r="A40" s="626" t="s">
        <v>134</v>
      </c>
      <c r="B40" s="626"/>
      <c r="C40" s="626"/>
      <c r="D40" s="626"/>
      <c r="E40" s="626"/>
      <c r="F40" s="626"/>
      <c r="G40" s="626"/>
      <c r="H40" s="626"/>
      <c r="I40" s="626"/>
      <c r="J40" s="626"/>
      <c r="K40" s="626"/>
      <c r="L40" s="626"/>
      <c r="M40" s="272"/>
      <c r="N40" s="273"/>
      <c r="O40" s="272"/>
      <c r="P40" s="272"/>
      <c r="Q40" s="339"/>
      <c r="R40" s="272"/>
      <c r="S40" s="272"/>
      <c r="T40" s="272"/>
      <c r="U40" s="272"/>
      <c r="V40" s="272"/>
    </row>
    <row r="41" spans="1:44" s="3" customFormat="1" ht="2.4500000000000002" customHeight="1">
      <c r="A41" s="272"/>
      <c r="B41" s="348"/>
      <c r="C41" s="272"/>
      <c r="D41" s="272"/>
      <c r="E41" s="273"/>
      <c r="F41" s="272"/>
      <c r="G41" s="272"/>
      <c r="H41" s="273"/>
      <c r="I41" s="272"/>
      <c r="J41" s="272"/>
      <c r="K41" s="273"/>
      <c r="L41" s="272"/>
      <c r="M41" s="272"/>
      <c r="N41" s="273"/>
      <c r="O41" s="272"/>
      <c r="P41" s="272"/>
      <c r="Q41" s="339"/>
      <c r="R41" s="272"/>
      <c r="S41" s="272"/>
      <c r="T41" s="272"/>
      <c r="U41" s="272"/>
      <c r="V41" s="272"/>
    </row>
    <row r="42" spans="1:44" s="149" customFormat="1" ht="13.15" customHeight="1">
      <c r="A42" s="628" t="s">
        <v>128</v>
      </c>
      <c r="B42" s="628"/>
      <c r="C42" s="628"/>
      <c r="D42" s="628"/>
      <c r="E42" s="628"/>
      <c r="F42" s="628"/>
      <c r="G42" s="628"/>
      <c r="H42" s="628"/>
      <c r="I42" s="628"/>
      <c r="J42" s="628"/>
      <c r="K42" s="628"/>
      <c r="L42" s="628"/>
      <c r="M42" s="628"/>
      <c r="N42" s="628"/>
      <c r="O42" s="628"/>
      <c r="P42" s="628"/>
      <c r="Q42" s="628"/>
      <c r="R42" s="628"/>
      <c r="S42" s="628"/>
      <c r="T42" s="628"/>
      <c r="U42" s="628"/>
      <c r="V42" s="628"/>
      <c r="W42" s="152"/>
      <c r="X42" s="221"/>
      <c r="Z42" s="152"/>
      <c r="AA42" s="221"/>
      <c r="AC42" s="152"/>
      <c r="AD42" s="221"/>
      <c r="AF42" s="152"/>
      <c r="AG42" s="221"/>
      <c r="AJ42" s="221"/>
      <c r="AL42" s="150"/>
      <c r="AM42" s="150"/>
      <c r="AN42" s="150"/>
      <c r="AO42" s="150"/>
      <c r="AP42" s="150"/>
      <c r="AQ42" s="150"/>
      <c r="AR42" s="150"/>
    </row>
    <row r="43" spans="1:44" s="29" customFormat="1" ht="13.5">
      <c r="A43" s="625"/>
      <c r="B43" s="625"/>
      <c r="C43" s="625"/>
      <c r="D43" s="625"/>
      <c r="E43" s="625"/>
      <c r="F43" s="625"/>
      <c r="G43" s="274"/>
      <c r="H43" s="275"/>
      <c r="I43" s="274"/>
      <c r="J43" s="274"/>
      <c r="K43" s="275"/>
      <c r="L43" s="274"/>
      <c r="M43" s="274"/>
      <c r="N43" s="275"/>
      <c r="O43" s="274"/>
      <c r="P43" s="274"/>
      <c r="Q43" s="340"/>
      <c r="R43" s="274"/>
      <c r="S43" s="274"/>
      <c r="T43" s="274"/>
      <c r="U43" s="274"/>
      <c r="V43" s="274"/>
    </row>
    <row r="44" spans="1:44" s="29" customFormat="1">
      <c r="B44" s="349"/>
      <c r="E44" s="238"/>
      <c r="H44" s="238"/>
      <c r="K44" s="238"/>
      <c r="N44" s="238"/>
      <c r="Q44" s="341"/>
    </row>
    <row r="45" spans="1:44" s="29" customFormat="1">
      <c r="B45" s="349"/>
      <c r="E45" s="238"/>
      <c r="H45" s="238"/>
      <c r="K45" s="238"/>
      <c r="N45" s="238"/>
      <c r="Q45" s="341"/>
    </row>
    <row r="46" spans="1:44" s="29" customFormat="1">
      <c r="B46" s="349"/>
      <c r="E46" s="238"/>
      <c r="H46" s="238"/>
      <c r="K46" s="238"/>
      <c r="N46" s="238"/>
      <c r="Q46" s="341"/>
    </row>
    <row r="47" spans="1:44" s="29" customFormat="1">
      <c r="B47" s="349"/>
      <c r="E47" s="238"/>
      <c r="H47" s="238"/>
      <c r="K47" s="238"/>
      <c r="N47" s="238"/>
      <c r="Q47" s="341"/>
    </row>
    <row r="48" spans="1:44" s="29" customFormat="1">
      <c r="B48" s="349"/>
      <c r="E48" s="238"/>
      <c r="H48" s="238"/>
      <c r="K48" s="238"/>
      <c r="N48" s="238"/>
      <c r="Q48" s="341"/>
    </row>
    <row r="49" spans="1:17" s="29" customFormat="1">
      <c r="B49" s="349"/>
      <c r="E49" s="238"/>
      <c r="H49" s="238"/>
      <c r="K49" s="238"/>
      <c r="N49" s="238"/>
      <c r="Q49" s="341"/>
    </row>
    <row r="50" spans="1:17" s="29" customFormat="1">
      <c r="B50" s="349"/>
      <c r="E50" s="238"/>
      <c r="H50" s="238"/>
      <c r="K50" s="238"/>
      <c r="N50" s="238"/>
      <c r="Q50" s="341"/>
    </row>
    <row r="51" spans="1:17" s="29" customFormat="1">
      <c r="B51" s="349"/>
      <c r="E51" s="238"/>
      <c r="H51" s="238"/>
      <c r="K51" s="238"/>
      <c r="N51" s="238"/>
      <c r="Q51" s="341"/>
    </row>
    <row r="52" spans="1:17" s="29" customFormat="1">
      <c r="B52" s="349"/>
      <c r="E52" s="238"/>
      <c r="H52" s="238"/>
      <c r="K52" s="238"/>
      <c r="N52" s="238"/>
      <c r="Q52" s="341"/>
    </row>
    <row r="53" spans="1:17" s="29" customFormat="1" ht="13.5">
      <c r="B53" s="350"/>
      <c r="C53" s="85"/>
      <c r="E53" s="238"/>
      <c r="H53" s="238"/>
      <c r="K53" s="238"/>
      <c r="N53" s="238"/>
      <c r="Q53" s="341"/>
    </row>
    <row r="54" spans="1:17" s="29" customFormat="1">
      <c r="A54" s="8"/>
      <c r="B54" s="107"/>
      <c r="C54" s="88"/>
      <c r="E54" s="238"/>
      <c r="H54" s="238"/>
      <c r="K54" s="238"/>
      <c r="N54" s="238"/>
      <c r="Q54" s="341"/>
    </row>
    <row r="55" spans="1:17" s="29" customFormat="1">
      <c r="A55" s="8"/>
      <c r="B55" s="107"/>
      <c r="C55" s="88"/>
      <c r="E55" s="238"/>
      <c r="H55" s="238"/>
      <c r="K55" s="238"/>
      <c r="N55" s="238"/>
      <c r="Q55" s="341"/>
    </row>
    <row r="56" spans="1:17" s="29" customFormat="1">
      <c r="A56" s="8"/>
      <c r="B56" s="107"/>
      <c r="C56" s="88"/>
      <c r="E56" s="238"/>
      <c r="H56" s="238"/>
      <c r="K56" s="238"/>
      <c r="N56" s="238"/>
      <c r="Q56" s="341"/>
    </row>
    <row r="57" spans="1:17" s="29" customFormat="1">
      <c r="A57" s="8"/>
      <c r="B57" s="107"/>
      <c r="C57" s="88"/>
      <c r="E57" s="238"/>
      <c r="H57" s="238"/>
      <c r="K57" s="238"/>
      <c r="N57" s="238"/>
      <c r="Q57" s="341"/>
    </row>
    <row r="58" spans="1:17" s="29" customFormat="1">
      <c r="A58" s="8"/>
      <c r="B58" s="107"/>
      <c r="C58" s="88"/>
      <c r="E58" s="238"/>
      <c r="H58" s="238"/>
      <c r="K58" s="238"/>
      <c r="N58" s="238"/>
      <c r="Q58" s="341"/>
    </row>
    <row r="59" spans="1:17" s="29" customFormat="1">
      <c r="A59" s="8"/>
      <c r="B59" s="107"/>
      <c r="C59" s="88"/>
      <c r="E59" s="238"/>
      <c r="H59" s="238"/>
      <c r="K59" s="238"/>
      <c r="N59" s="238"/>
      <c r="Q59" s="341"/>
    </row>
    <row r="60" spans="1:17">
      <c r="A60" s="8"/>
      <c r="B60" s="107"/>
      <c r="C60" s="88"/>
    </row>
    <row r="61" spans="1:17">
      <c r="A61" s="2"/>
      <c r="B61" s="107"/>
      <c r="C61" s="88"/>
    </row>
    <row r="62" spans="1:17">
      <c r="A62" s="8"/>
      <c r="B62" s="107"/>
      <c r="C62" s="88"/>
    </row>
    <row r="63" spans="1:17">
      <c r="A63" s="8"/>
      <c r="B63" s="107"/>
      <c r="C63" s="88"/>
    </row>
    <row r="64" spans="1:17">
      <c r="A64" s="8"/>
      <c r="B64" s="107"/>
      <c r="C64" s="88"/>
    </row>
    <row r="65" spans="1:3">
      <c r="A65" s="8"/>
      <c r="B65" s="107"/>
      <c r="C65" s="88"/>
    </row>
    <row r="66" spans="1:3">
      <c r="A66" s="8"/>
      <c r="B66" s="107"/>
      <c r="C66" s="88"/>
    </row>
    <row r="67" spans="1:3">
      <c r="A67" s="8"/>
      <c r="B67" s="107"/>
      <c r="C67" s="88"/>
    </row>
    <row r="68" spans="1:3">
      <c r="A68" s="8"/>
      <c r="B68" s="107"/>
      <c r="C68" s="88"/>
    </row>
    <row r="69" spans="1:3">
      <c r="A69" s="8"/>
      <c r="B69" s="107"/>
      <c r="C69" s="88"/>
    </row>
    <row r="70" spans="1:3">
      <c r="A70" s="8"/>
      <c r="B70" s="107"/>
      <c r="C70" s="88"/>
    </row>
    <row r="71" spans="1:3">
      <c r="A71" s="8"/>
      <c r="B71" s="107"/>
      <c r="C71" s="88"/>
    </row>
    <row r="72" spans="1:3">
      <c r="A72" s="8"/>
      <c r="B72" s="107"/>
      <c r="C72" s="88"/>
    </row>
    <row r="73" spans="1:3">
      <c r="A73" s="8"/>
      <c r="B73" s="107"/>
    </row>
    <row r="79" spans="1:3">
      <c r="A79" s="8"/>
      <c r="B79" s="107"/>
    </row>
    <row r="80" spans="1:3">
      <c r="A80" s="8"/>
      <c r="B80" s="107"/>
    </row>
    <row r="81" spans="1:2">
      <c r="A81" s="8"/>
      <c r="B81" s="107"/>
    </row>
    <row r="82" spans="1:2">
      <c r="A82" s="8"/>
      <c r="B82" s="107"/>
    </row>
    <row r="83" spans="1:2">
      <c r="A83" s="8"/>
      <c r="B83" s="107"/>
    </row>
    <row r="84" spans="1:2">
      <c r="A84" s="8"/>
      <c r="B84" s="107"/>
    </row>
    <row r="85" spans="1:2">
      <c r="A85" s="8"/>
      <c r="B85" s="107"/>
    </row>
    <row r="86" spans="1:2">
      <c r="A86" s="8"/>
      <c r="B86" s="107"/>
    </row>
    <row r="87" spans="1:2">
      <c r="A87" s="8"/>
      <c r="B87" s="107"/>
    </row>
    <row r="88" spans="1:2">
      <c r="A88" s="2"/>
      <c r="B88" s="107"/>
    </row>
    <row r="89" spans="1:2">
      <c r="A89" s="8"/>
      <c r="B89" s="107"/>
    </row>
    <row r="90" spans="1:2">
      <c r="A90" s="8"/>
      <c r="B90" s="107"/>
    </row>
    <row r="91" spans="1:2">
      <c r="A91" s="8"/>
      <c r="B91" s="107"/>
    </row>
    <row r="92" spans="1:2">
      <c r="A92" s="8"/>
      <c r="B92" s="107"/>
    </row>
    <row r="93" spans="1:2">
      <c r="A93" s="8"/>
      <c r="B93" s="107"/>
    </row>
    <row r="94" spans="1:2">
      <c r="A94" s="8"/>
      <c r="B94" s="107"/>
    </row>
    <row r="95" spans="1:2">
      <c r="A95" s="8"/>
      <c r="B95" s="107"/>
    </row>
    <row r="96" spans="1:2">
      <c r="A96" s="8"/>
      <c r="B96" s="107"/>
    </row>
    <row r="97" spans="1:2">
      <c r="A97" s="8"/>
      <c r="B97" s="107"/>
    </row>
    <row r="98" spans="1:2">
      <c r="A98" s="8"/>
      <c r="B98" s="107"/>
    </row>
    <row r="99" spans="1:2">
      <c r="A99" s="4"/>
    </row>
  </sheetData>
  <sortState ref="AE67:AF87">
    <sortCondition ref="AF67:AF87"/>
  </sortState>
  <mergeCells count="17">
    <mergeCell ref="A43:F43"/>
    <mergeCell ref="A35:K35"/>
    <mergeCell ref="A36:L36"/>
    <mergeCell ref="A37:L37"/>
    <mergeCell ref="A38:L38"/>
    <mergeCell ref="A39:L39"/>
    <mergeCell ref="A40:L40"/>
    <mergeCell ref="A42:V42"/>
    <mergeCell ref="K4:L4"/>
    <mergeCell ref="Q3:Q5"/>
    <mergeCell ref="A3:A5"/>
    <mergeCell ref="A1:O1"/>
    <mergeCell ref="N3:O4"/>
    <mergeCell ref="B3:C4"/>
    <mergeCell ref="E3:L3"/>
    <mergeCell ref="E4:F4"/>
    <mergeCell ref="H4:I4"/>
  </mergeCells>
  <phoneticPr fontId="8" type="noConversion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80" pageOrder="overThenDown" orientation="landscape" r:id="rId1"/>
  <rowBreaks count="1" manualBreakCount="1">
    <brk id="42" max="51" man="1"/>
  </rowBreaks>
  <colBreaks count="1" manualBreakCount="1">
    <brk id="1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BD71"/>
  <sheetViews>
    <sheetView showGridLines="0" workbookViewId="0">
      <selection activeCell="U1" sqref="U1"/>
    </sheetView>
  </sheetViews>
  <sheetFormatPr baseColWidth="10" defaultColWidth="11.5703125" defaultRowHeight="15"/>
  <cols>
    <col min="1" max="1" width="26.7109375" style="1" customWidth="1"/>
    <col min="2" max="2" width="0.85546875" style="1" customWidth="1"/>
    <col min="3" max="3" width="11" style="60" customWidth="1"/>
    <col min="4" max="4" width="11.28515625" style="67" customWidth="1"/>
    <col min="5" max="5" width="0.7109375" style="67" customWidth="1"/>
    <col min="6" max="6" width="11.5703125" style="92" customWidth="1"/>
    <col min="7" max="7" width="14" style="67" customWidth="1"/>
    <col min="8" max="8" width="1" style="67" customWidth="1"/>
    <col min="9" max="9" width="14.85546875" style="92" customWidth="1"/>
    <col min="10" max="10" width="14.85546875" style="67" customWidth="1"/>
    <col min="11" max="11" width="0.5703125" style="67" customWidth="1"/>
    <col min="12" max="12" width="11.28515625" style="92" customWidth="1"/>
    <col min="13" max="13" width="11.42578125" style="67" customWidth="1"/>
    <col min="14" max="14" width="0.7109375" style="67" customWidth="1"/>
    <col min="15" max="15" width="11.7109375" style="92" customWidth="1"/>
    <col min="16" max="16" width="11.28515625" style="67" customWidth="1"/>
    <col min="17" max="17" width="0.85546875" style="67" customWidth="1"/>
    <col min="18" max="18" width="10.42578125" style="92" customWidth="1"/>
    <col min="19" max="19" width="11.140625" style="67" customWidth="1"/>
    <col min="20" max="20" width="0.7109375" style="67" customWidth="1"/>
    <col min="21" max="21" width="11.5703125" style="67"/>
    <col min="22" max="16384" width="11.5703125" style="1"/>
  </cols>
  <sheetData>
    <row r="1" spans="1:25" ht="33.6" customHeight="1">
      <c r="A1" s="630" t="s">
        <v>136</v>
      </c>
      <c r="B1" s="630"/>
      <c r="C1" s="630"/>
      <c r="D1" s="630"/>
      <c r="E1" s="630"/>
      <c r="F1" s="630"/>
      <c r="G1" s="630"/>
      <c r="H1" s="630"/>
      <c r="I1" s="630"/>
      <c r="J1" s="630"/>
      <c r="K1" s="630"/>
      <c r="L1" s="630"/>
      <c r="M1" s="630"/>
      <c r="N1" s="630"/>
      <c r="O1" s="630"/>
      <c r="P1" s="630"/>
      <c r="Q1" s="630"/>
      <c r="R1" s="630"/>
      <c r="S1" s="630"/>
      <c r="T1" s="215"/>
      <c r="U1" s="19"/>
      <c r="V1" s="15"/>
      <c r="W1" s="15"/>
      <c r="X1" s="15"/>
      <c r="Y1" s="15"/>
    </row>
    <row r="2" spans="1:25" ht="12.75" customHeight="1">
      <c r="A2" s="15"/>
      <c r="B2" s="15"/>
      <c r="C2" s="19"/>
      <c r="D2" s="19"/>
      <c r="E2" s="19"/>
      <c r="F2" s="239"/>
      <c r="G2" s="19"/>
      <c r="H2" s="19"/>
      <c r="I2" s="239"/>
      <c r="J2" s="19"/>
      <c r="K2" s="19"/>
      <c r="L2" s="239"/>
      <c r="M2" s="19"/>
      <c r="N2" s="19"/>
      <c r="O2" s="239"/>
      <c r="P2" s="19"/>
      <c r="Q2" s="19"/>
      <c r="R2" s="239"/>
      <c r="S2" s="19"/>
      <c r="T2" s="19"/>
      <c r="U2" s="19"/>
      <c r="V2" s="15"/>
      <c r="W2" s="15"/>
      <c r="X2" s="15"/>
      <c r="Y2" s="15"/>
    </row>
    <row r="3" spans="1:25" ht="19.899999999999999" customHeight="1">
      <c r="A3" s="688" t="s">
        <v>10</v>
      </c>
      <c r="B3" s="16"/>
      <c r="C3" s="631" t="s">
        <v>85</v>
      </c>
      <c r="D3" s="631"/>
      <c r="E3" s="631"/>
      <c r="F3" s="631"/>
      <c r="G3" s="631"/>
      <c r="H3" s="631"/>
      <c r="I3" s="631"/>
      <c r="J3" s="631"/>
      <c r="K3" s="631"/>
      <c r="L3" s="631"/>
      <c r="M3" s="631"/>
      <c r="N3" s="631"/>
      <c r="O3" s="631"/>
      <c r="P3" s="631"/>
      <c r="Q3" s="631"/>
      <c r="R3" s="631"/>
      <c r="S3" s="631"/>
      <c r="T3" s="631"/>
      <c r="U3" s="19"/>
      <c r="V3" s="15"/>
      <c r="W3" s="15"/>
      <c r="X3" s="15"/>
      <c r="Y3" s="15"/>
    </row>
    <row r="4" spans="1:25" ht="21" customHeight="1">
      <c r="A4" s="698"/>
      <c r="B4" s="17"/>
      <c r="C4" s="632" t="s">
        <v>39</v>
      </c>
      <c r="D4" s="632"/>
      <c r="E4" s="285"/>
      <c r="F4" s="633" t="s">
        <v>42</v>
      </c>
      <c r="G4" s="633"/>
      <c r="H4" s="285"/>
      <c r="I4" s="633" t="s">
        <v>43</v>
      </c>
      <c r="J4" s="633"/>
      <c r="K4" s="285"/>
      <c r="L4" s="633" t="s">
        <v>86</v>
      </c>
      <c r="M4" s="633"/>
      <c r="N4" s="285"/>
      <c r="O4" s="633" t="s">
        <v>45</v>
      </c>
      <c r="P4" s="633"/>
      <c r="Q4" s="285"/>
      <c r="R4" s="633" t="s">
        <v>55</v>
      </c>
      <c r="S4" s="633"/>
      <c r="T4" s="285"/>
      <c r="U4" s="19"/>
      <c r="V4" s="15"/>
      <c r="W4" s="15"/>
      <c r="X4" s="15"/>
      <c r="Y4" s="15"/>
    </row>
    <row r="5" spans="1:25" ht="45.75" customHeight="1">
      <c r="A5" s="689"/>
      <c r="B5" s="18"/>
      <c r="C5" s="116" t="s">
        <v>12</v>
      </c>
      <c r="D5" s="143" t="s">
        <v>41</v>
      </c>
      <c r="E5" s="286"/>
      <c r="F5" s="237" t="s">
        <v>12</v>
      </c>
      <c r="G5" s="143" t="s">
        <v>41</v>
      </c>
      <c r="H5" s="286"/>
      <c r="I5" s="237" t="s">
        <v>12</v>
      </c>
      <c r="J5" s="143" t="s">
        <v>41</v>
      </c>
      <c r="K5" s="286"/>
      <c r="L5" s="237" t="s">
        <v>12</v>
      </c>
      <c r="M5" s="143" t="s">
        <v>41</v>
      </c>
      <c r="N5" s="286"/>
      <c r="O5" s="237" t="s">
        <v>12</v>
      </c>
      <c r="P5" s="143" t="s">
        <v>41</v>
      </c>
      <c r="Q5" s="286"/>
      <c r="R5" s="237" t="s">
        <v>12</v>
      </c>
      <c r="S5" s="143" t="s">
        <v>41</v>
      </c>
      <c r="T5" s="286"/>
      <c r="U5" s="19"/>
      <c r="V5" s="15"/>
      <c r="W5" s="15"/>
      <c r="X5" s="15"/>
      <c r="Y5" s="15"/>
    </row>
    <row r="6" spans="1:25" ht="4.1500000000000004" customHeight="1">
      <c r="A6" s="79"/>
      <c r="B6" s="15"/>
      <c r="C6" s="344"/>
      <c r="D6" s="14"/>
      <c r="E6" s="19"/>
      <c r="F6" s="179"/>
      <c r="G6" s="14"/>
      <c r="H6" s="19"/>
      <c r="I6" s="179"/>
      <c r="J6" s="14"/>
      <c r="K6" s="19"/>
      <c r="L6" s="179"/>
      <c r="M6" s="14"/>
      <c r="N6" s="19"/>
      <c r="O6" s="179"/>
      <c r="P6" s="14"/>
      <c r="Q6" s="19"/>
      <c r="R6" s="179"/>
      <c r="S6" s="14"/>
      <c r="T6" s="19"/>
      <c r="U6" s="19"/>
      <c r="V6" s="15"/>
      <c r="W6" s="15"/>
      <c r="X6" s="15"/>
      <c r="Y6" s="15"/>
    </row>
    <row r="7" spans="1:25" s="33" customFormat="1">
      <c r="A7" s="2" t="s">
        <v>14</v>
      </c>
      <c r="B7" s="15"/>
      <c r="C7" s="91">
        <f>+C8+C9+C10+C11</f>
        <v>330</v>
      </c>
      <c r="D7" s="60">
        <f>G7+J7+M7+P7+S7</f>
        <v>99.393939393939377</v>
      </c>
      <c r="E7" s="60"/>
      <c r="F7" s="91">
        <f>+F8+F9+F10+F11</f>
        <v>188</v>
      </c>
      <c r="G7" s="107">
        <f>(F7/C7)*100</f>
        <v>56.969696969696969</v>
      </c>
      <c r="H7" s="60"/>
      <c r="I7" s="91">
        <f>SUM(I8:I11)</f>
        <v>121</v>
      </c>
      <c r="J7" s="107">
        <f>(I7/C7)*100</f>
        <v>36.666666666666664</v>
      </c>
      <c r="K7" s="60"/>
      <c r="L7" s="91">
        <f>SUM(L8:L11)</f>
        <v>13</v>
      </c>
      <c r="M7" s="107">
        <f>(L7/C7)*100</f>
        <v>3.939393939393939</v>
      </c>
      <c r="N7" s="60"/>
      <c r="O7" s="91">
        <f>SUM(O8:O11)</f>
        <v>6</v>
      </c>
      <c r="P7" s="107">
        <f>(O7/C7)*100</f>
        <v>1.8181818181818181</v>
      </c>
      <c r="Q7" s="60"/>
      <c r="R7" s="91">
        <v>0</v>
      </c>
      <c r="S7" s="107">
        <f>(R7/C7)*100</f>
        <v>0</v>
      </c>
      <c r="T7" s="60"/>
      <c r="U7" s="60" t="s">
        <v>0</v>
      </c>
      <c r="V7" s="15" t="s">
        <v>0</v>
      </c>
      <c r="W7" s="15"/>
      <c r="X7" s="15"/>
      <c r="Y7" s="15"/>
    </row>
    <row r="8" spans="1:25" s="33" customFormat="1">
      <c r="A8" s="2" t="s">
        <v>15</v>
      </c>
      <c r="B8" s="15"/>
      <c r="C8" s="91">
        <f>SUM(C13:C32)</f>
        <v>323</v>
      </c>
      <c r="D8" s="60">
        <f t="shared" ref="D8:D31" si="0">G8+J8+M8+P8+S8</f>
        <v>100.00000000000001</v>
      </c>
      <c r="E8" s="60"/>
      <c r="F8" s="91">
        <f>SUM(F13:F32)</f>
        <v>184</v>
      </c>
      <c r="G8" s="107">
        <f t="shared" ref="G8:G31" si="1">(F8/C8)*100</f>
        <v>56.965944272445824</v>
      </c>
      <c r="H8" s="60"/>
      <c r="I8" s="91">
        <f>SUM(I13:I32)</f>
        <v>120</v>
      </c>
      <c r="J8" s="107">
        <f t="shared" ref="J8:J31" si="2">(I8/C8)*100</f>
        <v>37.151702786377712</v>
      </c>
      <c r="K8" s="60"/>
      <c r="L8" s="91">
        <f>SUM(L13:L32)</f>
        <v>13</v>
      </c>
      <c r="M8" s="107">
        <f t="shared" ref="M8:M31" si="3">(L8/C8)*100</f>
        <v>4.0247678018575854</v>
      </c>
      <c r="N8" s="60"/>
      <c r="O8" s="91">
        <f>SUM(O13:O32)</f>
        <v>6</v>
      </c>
      <c r="P8" s="107">
        <f t="shared" ref="P8:P31" si="4">(O8/C8)*100</f>
        <v>1.8575851393188854</v>
      </c>
      <c r="Q8" s="60"/>
      <c r="R8" s="91">
        <v>0</v>
      </c>
      <c r="S8" s="107">
        <f t="shared" ref="S8:S31" si="5">(R8/C8)*100</f>
        <v>0</v>
      </c>
      <c r="T8" s="60"/>
      <c r="U8" s="60" t="s">
        <v>0</v>
      </c>
      <c r="W8" s="15"/>
      <c r="X8" s="15"/>
      <c r="Y8" s="15"/>
    </row>
    <row r="9" spans="1:25" s="33" customFormat="1">
      <c r="A9" s="2" t="s">
        <v>16</v>
      </c>
      <c r="B9" s="15"/>
      <c r="C9" s="91">
        <v>5</v>
      </c>
      <c r="D9" s="60">
        <v>0</v>
      </c>
      <c r="E9" s="60"/>
      <c r="F9" s="91">
        <v>4</v>
      </c>
      <c r="G9" s="107">
        <v>0</v>
      </c>
      <c r="H9" s="60"/>
      <c r="I9" s="91">
        <v>1</v>
      </c>
      <c r="J9" s="107">
        <v>0</v>
      </c>
      <c r="K9" s="60"/>
      <c r="L9" s="91">
        <v>0</v>
      </c>
      <c r="M9" s="107">
        <v>0</v>
      </c>
      <c r="N9" s="60"/>
      <c r="O9" s="91">
        <v>0</v>
      </c>
      <c r="P9" s="107">
        <v>0</v>
      </c>
      <c r="Q9" s="60"/>
      <c r="R9" s="91">
        <v>0</v>
      </c>
      <c r="S9" s="107">
        <v>0</v>
      </c>
      <c r="T9" s="60"/>
      <c r="U9" s="60"/>
      <c r="V9" s="1"/>
      <c r="W9" s="101"/>
    </row>
    <row r="10" spans="1:25" s="33" customFormat="1">
      <c r="A10" s="2" t="s">
        <v>17</v>
      </c>
      <c r="B10" s="15"/>
      <c r="C10" s="91">
        <f t="shared" ref="C10" si="6">+F10+I10+L10+O10</f>
        <v>0</v>
      </c>
      <c r="D10" s="60">
        <v>0</v>
      </c>
      <c r="E10" s="60"/>
      <c r="F10" s="91">
        <v>0</v>
      </c>
      <c r="G10" s="107">
        <v>0</v>
      </c>
      <c r="H10" s="60"/>
      <c r="I10" s="91">
        <v>0</v>
      </c>
      <c r="J10" s="107">
        <v>0</v>
      </c>
      <c r="K10" s="60"/>
      <c r="L10" s="91">
        <v>0</v>
      </c>
      <c r="M10" s="107">
        <v>0</v>
      </c>
      <c r="N10" s="60"/>
      <c r="O10" s="91">
        <v>0</v>
      </c>
      <c r="P10" s="107">
        <v>0</v>
      </c>
      <c r="Q10" s="60"/>
      <c r="R10" s="91">
        <v>0</v>
      </c>
      <c r="S10" s="107">
        <v>0</v>
      </c>
      <c r="T10" s="60"/>
      <c r="U10" s="60"/>
      <c r="V10" s="1"/>
      <c r="W10" s="101"/>
      <c r="X10" s="15"/>
      <c r="Y10" s="15"/>
    </row>
    <row r="11" spans="1:25" s="33" customFormat="1">
      <c r="A11" s="2" t="s">
        <v>18</v>
      </c>
      <c r="B11" s="15"/>
      <c r="C11" s="91">
        <v>2</v>
      </c>
      <c r="D11" s="60">
        <v>0</v>
      </c>
      <c r="E11" s="60"/>
      <c r="F11" s="91">
        <v>0</v>
      </c>
      <c r="G11" s="107">
        <v>0</v>
      </c>
      <c r="H11" s="60"/>
      <c r="I11" s="91">
        <v>0</v>
      </c>
      <c r="J11" s="107">
        <v>0</v>
      </c>
      <c r="K11" s="60"/>
      <c r="L11" s="91">
        <v>0</v>
      </c>
      <c r="M11" s="107">
        <v>0</v>
      </c>
      <c r="N11" s="60"/>
      <c r="O11" s="91">
        <v>0</v>
      </c>
      <c r="P11" s="107">
        <v>0</v>
      </c>
      <c r="Q11" s="60"/>
      <c r="R11" s="91">
        <v>2</v>
      </c>
      <c r="S11" s="107">
        <v>0</v>
      </c>
      <c r="T11" s="60"/>
      <c r="U11" s="60"/>
      <c r="V11" s="1"/>
      <c r="W11" s="101"/>
      <c r="X11" s="15"/>
      <c r="Y11" s="15"/>
    </row>
    <row r="12" spans="1:25" ht="26.25" customHeight="1">
      <c r="A12" s="79"/>
      <c r="B12" s="15"/>
      <c r="C12" s="345"/>
      <c r="E12" s="19"/>
      <c r="F12" s="179"/>
      <c r="G12" s="88"/>
      <c r="H12" s="19"/>
      <c r="I12" s="179"/>
      <c r="J12" s="88"/>
      <c r="K12" s="19"/>
      <c r="L12" s="179"/>
      <c r="M12" s="88"/>
      <c r="N12" s="19"/>
      <c r="O12" s="179"/>
      <c r="P12" s="88"/>
      <c r="Q12" s="19"/>
      <c r="R12" s="179"/>
      <c r="S12" s="88"/>
      <c r="T12" s="19"/>
      <c r="U12" s="60"/>
      <c r="W12" s="101"/>
      <c r="X12" s="15"/>
      <c r="Y12" s="15"/>
    </row>
    <row r="13" spans="1:25">
      <c r="A13" s="8" t="s">
        <v>19</v>
      </c>
      <c r="C13" s="91">
        <f>+F13+I13+L13+O13+R13</f>
        <v>3</v>
      </c>
      <c r="D13" s="67">
        <f t="shared" si="0"/>
        <v>99.999999999999986</v>
      </c>
      <c r="F13" s="92">
        <v>1</v>
      </c>
      <c r="G13" s="88">
        <f>(F13/C13)*100</f>
        <v>33.333333333333329</v>
      </c>
      <c r="I13" s="92">
        <v>2</v>
      </c>
      <c r="J13" s="88">
        <f t="shared" si="2"/>
        <v>66.666666666666657</v>
      </c>
      <c r="M13" s="88">
        <f t="shared" si="3"/>
        <v>0</v>
      </c>
      <c r="P13" s="88">
        <f t="shared" si="4"/>
        <v>0</v>
      </c>
      <c r="R13" s="92">
        <v>0</v>
      </c>
      <c r="S13" s="88">
        <f t="shared" si="5"/>
        <v>0</v>
      </c>
      <c r="U13" s="60"/>
      <c r="W13" s="101"/>
    </row>
    <row r="14" spans="1:25">
      <c r="A14" s="8" t="s">
        <v>20</v>
      </c>
      <c r="C14" s="91">
        <f t="shared" ref="C14:C32" si="7">+F14+I14+L14+O14+R14</f>
        <v>6</v>
      </c>
      <c r="D14" s="67">
        <f t="shared" si="0"/>
        <v>99.999999999999972</v>
      </c>
      <c r="F14" s="92">
        <v>1</v>
      </c>
      <c r="G14" s="67">
        <f t="shared" si="1"/>
        <v>16.666666666666664</v>
      </c>
      <c r="I14" s="92">
        <v>4</v>
      </c>
      <c r="J14" s="88">
        <f t="shared" si="2"/>
        <v>66.666666666666657</v>
      </c>
      <c r="L14" s="92">
        <v>1</v>
      </c>
      <c r="M14" s="88">
        <f t="shared" si="3"/>
        <v>16.666666666666664</v>
      </c>
      <c r="P14" s="88">
        <f t="shared" si="4"/>
        <v>0</v>
      </c>
      <c r="R14" s="92">
        <v>0</v>
      </c>
      <c r="S14" s="88">
        <f t="shared" si="5"/>
        <v>0</v>
      </c>
      <c r="U14" s="60"/>
    </row>
    <row r="15" spans="1:25">
      <c r="A15" s="8" t="s">
        <v>21</v>
      </c>
      <c r="C15" s="91">
        <f t="shared" si="7"/>
        <v>12</v>
      </c>
      <c r="D15" s="67">
        <f t="shared" si="0"/>
        <v>100</v>
      </c>
      <c r="F15" s="92">
        <v>5</v>
      </c>
      <c r="G15" s="88">
        <f t="shared" si="1"/>
        <v>41.666666666666671</v>
      </c>
      <c r="I15" s="92">
        <v>6</v>
      </c>
      <c r="J15" s="88">
        <f t="shared" si="2"/>
        <v>50</v>
      </c>
      <c r="M15" s="88">
        <f t="shared" si="3"/>
        <v>0</v>
      </c>
      <c r="O15" s="92">
        <v>1</v>
      </c>
      <c r="P15" s="88">
        <f t="shared" si="4"/>
        <v>8.3333333333333321</v>
      </c>
      <c r="R15" s="92">
        <v>0</v>
      </c>
      <c r="S15" s="88">
        <f t="shared" si="5"/>
        <v>0</v>
      </c>
      <c r="U15" s="60"/>
    </row>
    <row r="16" spans="1:25">
      <c r="A16" s="8" t="s">
        <v>22</v>
      </c>
      <c r="C16" s="91">
        <f t="shared" si="7"/>
        <v>3</v>
      </c>
      <c r="D16" s="67">
        <f t="shared" si="0"/>
        <v>99.999999999999986</v>
      </c>
      <c r="F16" s="92">
        <v>1</v>
      </c>
      <c r="G16" s="88">
        <f t="shared" si="1"/>
        <v>33.333333333333329</v>
      </c>
      <c r="I16" s="92">
        <v>2</v>
      </c>
      <c r="J16" s="88">
        <f t="shared" si="2"/>
        <v>66.666666666666657</v>
      </c>
      <c r="M16" s="88">
        <f t="shared" si="3"/>
        <v>0</v>
      </c>
      <c r="P16" s="88">
        <f t="shared" si="4"/>
        <v>0</v>
      </c>
      <c r="R16" s="92">
        <v>0</v>
      </c>
      <c r="S16" s="88">
        <f t="shared" si="5"/>
        <v>0</v>
      </c>
      <c r="U16" s="60"/>
    </row>
    <row r="17" spans="1:21">
      <c r="A17" s="8" t="s">
        <v>23</v>
      </c>
      <c r="C17" s="91">
        <f t="shared" si="7"/>
        <v>5</v>
      </c>
      <c r="D17" s="67">
        <f t="shared" si="0"/>
        <v>100</v>
      </c>
      <c r="F17" s="92">
        <v>3</v>
      </c>
      <c r="G17" s="88">
        <f t="shared" si="1"/>
        <v>60</v>
      </c>
      <c r="I17" s="92">
        <v>1</v>
      </c>
      <c r="J17" s="88">
        <f t="shared" si="2"/>
        <v>20</v>
      </c>
      <c r="M17" s="88">
        <f t="shared" si="3"/>
        <v>0</v>
      </c>
      <c r="O17" s="92">
        <v>1</v>
      </c>
      <c r="P17" s="88">
        <f t="shared" si="4"/>
        <v>20</v>
      </c>
      <c r="R17" s="92">
        <v>0</v>
      </c>
      <c r="S17" s="88">
        <f t="shared" si="5"/>
        <v>0</v>
      </c>
      <c r="U17" s="60"/>
    </row>
    <row r="18" spans="1:21">
      <c r="A18" s="8" t="s">
        <v>24</v>
      </c>
      <c r="C18" s="91">
        <f t="shared" si="7"/>
        <v>12</v>
      </c>
      <c r="D18" s="67">
        <f t="shared" si="0"/>
        <v>100</v>
      </c>
      <c r="F18" s="92">
        <v>6</v>
      </c>
      <c r="G18" s="88">
        <f t="shared" si="1"/>
        <v>50</v>
      </c>
      <c r="I18" s="92">
        <v>6</v>
      </c>
      <c r="J18" s="88">
        <f t="shared" si="2"/>
        <v>50</v>
      </c>
      <c r="M18" s="88">
        <f t="shared" si="3"/>
        <v>0</v>
      </c>
      <c r="P18" s="88">
        <f t="shared" si="4"/>
        <v>0</v>
      </c>
      <c r="R18" s="92">
        <v>0</v>
      </c>
      <c r="S18" s="88">
        <f t="shared" si="5"/>
        <v>0</v>
      </c>
      <c r="U18" s="60"/>
    </row>
    <row r="19" spans="1:21">
      <c r="A19" s="8" t="s">
        <v>25</v>
      </c>
      <c r="C19" s="91">
        <f t="shared" si="7"/>
        <v>24</v>
      </c>
      <c r="D19" s="67">
        <f t="shared" si="0"/>
        <v>99.999999999999986</v>
      </c>
      <c r="F19" s="92">
        <v>19</v>
      </c>
      <c r="G19" s="88">
        <f t="shared" si="1"/>
        <v>79.166666666666657</v>
      </c>
      <c r="I19" s="92">
        <v>3</v>
      </c>
      <c r="J19" s="88">
        <f t="shared" si="2"/>
        <v>12.5</v>
      </c>
      <c r="L19" s="92">
        <v>2</v>
      </c>
      <c r="M19" s="88">
        <f t="shared" si="3"/>
        <v>8.3333333333333321</v>
      </c>
      <c r="P19" s="88">
        <f t="shared" si="4"/>
        <v>0</v>
      </c>
      <c r="R19" s="92">
        <v>0</v>
      </c>
      <c r="S19" s="88">
        <f t="shared" si="5"/>
        <v>0</v>
      </c>
      <c r="U19" s="60"/>
    </row>
    <row r="20" spans="1:21">
      <c r="A20" s="8" t="s">
        <v>26</v>
      </c>
      <c r="C20" s="91">
        <f t="shared" si="7"/>
        <v>5</v>
      </c>
      <c r="D20" s="67">
        <f t="shared" si="0"/>
        <v>100</v>
      </c>
      <c r="F20" s="92">
        <v>2</v>
      </c>
      <c r="G20" s="88">
        <f t="shared" si="1"/>
        <v>40</v>
      </c>
      <c r="I20" s="92">
        <v>3</v>
      </c>
      <c r="J20" s="88">
        <f t="shared" si="2"/>
        <v>60</v>
      </c>
      <c r="M20" s="88">
        <f t="shared" si="3"/>
        <v>0</v>
      </c>
      <c r="P20" s="88">
        <f t="shared" si="4"/>
        <v>0</v>
      </c>
      <c r="R20" s="92">
        <v>0</v>
      </c>
      <c r="S20" s="88">
        <f t="shared" si="5"/>
        <v>0</v>
      </c>
      <c r="U20" s="60"/>
    </row>
    <row r="21" spans="1:21">
      <c r="A21" s="8" t="s">
        <v>27</v>
      </c>
      <c r="C21" s="91">
        <f t="shared" si="7"/>
        <v>58</v>
      </c>
      <c r="D21" s="67">
        <f t="shared" si="0"/>
        <v>100</v>
      </c>
      <c r="F21" s="92">
        <v>36</v>
      </c>
      <c r="G21" s="88">
        <f t="shared" si="1"/>
        <v>62.068965517241381</v>
      </c>
      <c r="I21" s="92">
        <v>19</v>
      </c>
      <c r="J21" s="88">
        <f t="shared" si="2"/>
        <v>32.758620689655174</v>
      </c>
      <c r="L21" s="92">
        <v>3</v>
      </c>
      <c r="M21" s="88">
        <f t="shared" si="3"/>
        <v>5.1724137931034484</v>
      </c>
      <c r="P21" s="88">
        <f t="shared" si="4"/>
        <v>0</v>
      </c>
      <c r="R21" s="92">
        <v>0</v>
      </c>
      <c r="S21" s="88">
        <f t="shared" si="5"/>
        <v>0</v>
      </c>
      <c r="U21" s="60"/>
    </row>
    <row r="22" spans="1:21">
      <c r="A22" s="8" t="s">
        <v>28</v>
      </c>
      <c r="C22" s="91">
        <f t="shared" si="7"/>
        <v>14</v>
      </c>
      <c r="D22" s="67">
        <f t="shared" si="0"/>
        <v>100</v>
      </c>
      <c r="F22" s="92">
        <v>8</v>
      </c>
      <c r="G22" s="88">
        <f t="shared" si="1"/>
        <v>57.142857142857139</v>
      </c>
      <c r="I22" s="92">
        <v>5</v>
      </c>
      <c r="J22" s="88">
        <f t="shared" si="2"/>
        <v>35.714285714285715</v>
      </c>
      <c r="L22" s="92">
        <v>1</v>
      </c>
      <c r="M22" s="88">
        <f t="shared" si="3"/>
        <v>7.1428571428571423</v>
      </c>
      <c r="P22" s="88">
        <f t="shared" si="4"/>
        <v>0</v>
      </c>
      <c r="R22" s="92">
        <v>0</v>
      </c>
      <c r="S22" s="88">
        <f t="shared" si="5"/>
        <v>0</v>
      </c>
      <c r="U22" s="60"/>
    </row>
    <row r="23" spans="1:21">
      <c r="A23" s="8" t="s">
        <v>29</v>
      </c>
      <c r="C23" s="91">
        <f t="shared" si="7"/>
        <v>1</v>
      </c>
      <c r="D23" s="67">
        <f t="shared" si="0"/>
        <v>100</v>
      </c>
      <c r="F23" s="92">
        <v>1</v>
      </c>
      <c r="G23" s="67">
        <f t="shared" si="1"/>
        <v>100</v>
      </c>
      <c r="J23" s="88">
        <f t="shared" si="2"/>
        <v>0</v>
      </c>
      <c r="M23" s="88">
        <f t="shared" si="3"/>
        <v>0</v>
      </c>
      <c r="P23" s="88">
        <f t="shared" si="4"/>
        <v>0</v>
      </c>
      <c r="R23" s="92">
        <v>0</v>
      </c>
      <c r="S23" s="88">
        <f t="shared" si="5"/>
        <v>0</v>
      </c>
      <c r="U23" s="60"/>
    </row>
    <row r="24" spans="1:21">
      <c r="A24" s="8" t="s">
        <v>30</v>
      </c>
      <c r="C24" s="91">
        <f t="shared" si="7"/>
        <v>122</v>
      </c>
      <c r="D24" s="67">
        <f t="shared" si="0"/>
        <v>100</v>
      </c>
      <c r="F24" s="92">
        <v>69</v>
      </c>
      <c r="G24" s="88">
        <f t="shared" si="1"/>
        <v>56.557377049180324</v>
      </c>
      <c r="I24" s="92">
        <v>49</v>
      </c>
      <c r="J24" s="88">
        <f t="shared" si="2"/>
        <v>40.16393442622951</v>
      </c>
      <c r="L24" s="92">
        <v>2</v>
      </c>
      <c r="M24" s="88">
        <f t="shared" si="3"/>
        <v>1.639344262295082</v>
      </c>
      <c r="O24" s="92">
        <v>2</v>
      </c>
      <c r="P24" s="88">
        <f t="shared" si="4"/>
        <v>1.639344262295082</v>
      </c>
      <c r="R24" s="92">
        <v>0</v>
      </c>
      <c r="S24" s="88">
        <f t="shared" si="5"/>
        <v>0</v>
      </c>
      <c r="U24" s="60"/>
    </row>
    <row r="25" spans="1:21">
      <c r="A25" s="8" t="s">
        <v>80</v>
      </c>
      <c r="C25" s="91">
        <f t="shared" si="7"/>
        <v>4</v>
      </c>
      <c r="D25" s="67">
        <f t="shared" si="0"/>
        <v>100</v>
      </c>
      <c r="F25" s="92">
        <v>3</v>
      </c>
      <c r="G25" s="88">
        <f t="shared" si="1"/>
        <v>75</v>
      </c>
      <c r="I25" s="92">
        <v>1</v>
      </c>
      <c r="J25" s="88">
        <f t="shared" si="2"/>
        <v>25</v>
      </c>
      <c r="M25" s="88">
        <f t="shared" si="3"/>
        <v>0</v>
      </c>
      <c r="P25" s="88">
        <f t="shared" si="4"/>
        <v>0</v>
      </c>
      <c r="R25" s="92">
        <v>0</v>
      </c>
      <c r="S25" s="88">
        <f t="shared" si="5"/>
        <v>0</v>
      </c>
      <c r="U25" s="60"/>
    </row>
    <row r="26" spans="1:21">
      <c r="A26" s="8" t="s">
        <v>32</v>
      </c>
      <c r="C26" s="91">
        <f t="shared" si="7"/>
        <v>4</v>
      </c>
      <c r="D26" s="67">
        <f t="shared" si="0"/>
        <v>100</v>
      </c>
      <c r="F26" s="92">
        <v>2</v>
      </c>
      <c r="G26" s="88">
        <f t="shared" si="1"/>
        <v>50</v>
      </c>
      <c r="I26" s="92">
        <v>2</v>
      </c>
      <c r="J26" s="88">
        <f t="shared" si="2"/>
        <v>50</v>
      </c>
      <c r="M26" s="88">
        <f t="shared" si="3"/>
        <v>0</v>
      </c>
      <c r="P26" s="88">
        <f t="shared" si="4"/>
        <v>0</v>
      </c>
      <c r="R26" s="92">
        <v>0</v>
      </c>
      <c r="S26" s="88">
        <f t="shared" si="5"/>
        <v>0</v>
      </c>
      <c r="U26" s="60"/>
    </row>
    <row r="27" spans="1:21">
      <c r="A27" s="8" t="s">
        <v>33</v>
      </c>
      <c r="C27" s="91">
        <f t="shared" si="7"/>
        <v>2</v>
      </c>
      <c r="D27" s="67">
        <f t="shared" si="0"/>
        <v>100</v>
      </c>
      <c r="F27" s="92">
        <v>1</v>
      </c>
      <c r="G27" s="88">
        <f t="shared" si="1"/>
        <v>50</v>
      </c>
      <c r="I27" s="92">
        <v>1</v>
      </c>
      <c r="J27" s="88">
        <f t="shared" si="2"/>
        <v>50</v>
      </c>
      <c r="M27" s="88">
        <f t="shared" si="3"/>
        <v>0</v>
      </c>
      <c r="P27" s="88">
        <f t="shared" si="4"/>
        <v>0</v>
      </c>
      <c r="R27" s="92">
        <v>0</v>
      </c>
      <c r="S27" s="88">
        <f t="shared" si="5"/>
        <v>0</v>
      </c>
      <c r="U27" s="60"/>
    </row>
    <row r="28" spans="1:21">
      <c r="A28" s="8" t="s">
        <v>34</v>
      </c>
      <c r="C28" s="91">
        <f t="shared" si="7"/>
        <v>7</v>
      </c>
      <c r="D28" s="67">
        <f t="shared" si="0"/>
        <v>100</v>
      </c>
      <c r="F28" s="92">
        <v>5</v>
      </c>
      <c r="G28" s="88">
        <f t="shared" si="1"/>
        <v>71.428571428571431</v>
      </c>
      <c r="I28" s="92">
        <v>2</v>
      </c>
      <c r="J28" s="88">
        <f t="shared" si="2"/>
        <v>28.571428571428569</v>
      </c>
      <c r="M28" s="88">
        <f t="shared" si="3"/>
        <v>0</v>
      </c>
      <c r="P28" s="88">
        <f t="shared" si="4"/>
        <v>0</v>
      </c>
      <c r="R28" s="92">
        <v>0</v>
      </c>
      <c r="S28" s="88">
        <f t="shared" si="5"/>
        <v>0</v>
      </c>
      <c r="U28" s="60"/>
    </row>
    <row r="29" spans="1:21">
      <c r="A29" s="8" t="s">
        <v>35</v>
      </c>
      <c r="C29" s="91">
        <f t="shared" si="7"/>
        <v>29</v>
      </c>
      <c r="D29" s="67">
        <f t="shared" si="0"/>
        <v>100</v>
      </c>
      <c r="F29" s="92">
        <v>14</v>
      </c>
      <c r="G29" s="88">
        <f t="shared" si="1"/>
        <v>48.275862068965516</v>
      </c>
      <c r="I29" s="92">
        <v>11</v>
      </c>
      <c r="J29" s="88">
        <f t="shared" si="2"/>
        <v>37.931034482758619</v>
      </c>
      <c r="L29" s="92">
        <v>2</v>
      </c>
      <c r="M29" s="88">
        <f t="shared" si="3"/>
        <v>6.8965517241379306</v>
      </c>
      <c r="O29" s="92">
        <v>2</v>
      </c>
      <c r="P29" s="88">
        <f t="shared" si="4"/>
        <v>6.8965517241379306</v>
      </c>
      <c r="R29" s="92">
        <v>0</v>
      </c>
      <c r="S29" s="88">
        <f t="shared" si="5"/>
        <v>0</v>
      </c>
      <c r="U29" s="60"/>
    </row>
    <row r="30" spans="1:21">
      <c r="A30" s="8" t="s">
        <v>36</v>
      </c>
      <c r="C30" s="91">
        <f t="shared" si="7"/>
        <v>4</v>
      </c>
      <c r="D30" s="67">
        <f t="shared" si="0"/>
        <v>100</v>
      </c>
      <c r="F30" s="92">
        <v>2</v>
      </c>
      <c r="G30" s="67">
        <f t="shared" si="1"/>
        <v>50</v>
      </c>
      <c r="I30" s="92">
        <v>2</v>
      </c>
      <c r="J30" s="88">
        <f t="shared" si="2"/>
        <v>50</v>
      </c>
      <c r="M30" s="88">
        <f t="shared" si="3"/>
        <v>0</v>
      </c>
      <c r="P30" s="88">
        <f t="shared" si="4"/>
        <v>0</v>
      </c>
      <c r="R30" s="92">
        <v>0</v>
      </c>
      <c r="S30" s="88">
        <f t="shared" si="5"/>
        <v>0</v>
      </c>
      <c r="U30" s="60"/>
    </row>
    <row r="31" spans="1:21">
      <c r="A31" s="8" t="s">
        <v>37</v>
      </c>
      <c r="B31" s="3"/>
      <c r="C31" s="91">
        <v>8</v>
      </c>
      <c r="D31" s="44">
        <f t="shared" si="0"/>
        <v>100</v>
      </c>
      <c r="E31" s="44"/>
      <c r="F31" s="212">
        <v>5</v>
      </c>
      <c r="G31" s="90">
        <f t="shared" si="1"/>
        <v>62.5</v>
      </c>
      <c r="H31" s="44"/>
      <c r="I31" s="212">
        <v>1</v>
      </c>
      <c r="J31" s="90">
        <f t="shared" si="2"/>
        <v>12.5</v>
      </c>
      <c r="K31" s="44"/>
      <c r="L31" s="92">
        <v>2</v>
      </c>
      <c r="M31" s="90">
        <f t="shared" si="3"/>
        <v>25</v>
      </c>
      <c r="N31" s="44"/>
      <c r="P31" s="90">
        <f t="shared" si="4"/>
        <v>0</v>
      </c>
      <c r="Q31" s="44"/>
      <c r="R31" s="212">
        <v>0</v>
      </c>
      <c r="S31" s="90">
        <f t="shared" si="5"/>
        <v>0</v>
      </c>
      <c r="U31" s="60"/>
    </row>
    <row r="32" spans="1:21">
      <c r="A32" s="9" t="s">
        <v>38</v>
      </c>
      <c r="B32" s="66"/>
      <c r="C32" s="91">
        <f t="shared" si="7"/>
        <v>0</v>
      </c>
      <c r="D32" s="97">
        <v>0</v>
      </c>
      <c r="E32" s="97">
        <v>0</v>
      </c>
      <c r="F32" s="97">
        <v>0</v>
      </c>
      <c r="G32" s="97">
        <v>0</v>
      </c>
      <c r="H32" s="97">
        <v>0</v>
      </c>
      <c r="I32" s="97">
        <v>0</v>
      </c>
      <c r="J32" s="97">
        <v>0</v>
      </c>
      <c r="K32" s="97">
        <v>0</v>
      </c>
      <c r="L32" s="97">
        <v>0</v>
      </c>
      <c r="M32" s="97">
        <v>0</v>
      </c>
      <c r="N32" s="97">
        <v>0</v>
      </c>
      <c r="O32" s="97">
        <v>0</v>
      </c>
      <c r="P32" s="97">
        <v>0</v>
      </c>
      <c r="Q32" s="97">
        <v>0</v>
      </c>
      <c r="R32" s="97">
        <v>0</v>
      </c>
      <c r="S32" s="97">
        <v>0</v>
      </c>
      <c r="U32" s="60"/>
    </row>
    <row r="33" spans="1:56" ht="3" customHeight="1">
      <c r="U33" s="60"/>
    </row>
    <row r="34" spans="1:56" ht="19.5" customHeight="1">
      <c r="A34" s="629" t="s">
        <v>128</v>
      </c>
      <c r="B34" s="629"/>
      <c r="C34" s="629"/>
      <c r="D34" s="629"/>
      <c r="E34" s="629"/>
      <c r="F34" s="629"/>
      <c r="G34" s="629"/>
      <c r="H34" s="629"/>
      <c r="I34" s="629"/>
      <c r="J34" s="629"/>
      <c r="K34" s="629"/>
      <c r="L34" s="629"/>
      <c r="M34" s="629"/>
      <c r="N34" s="629"/>
      <c r="O34" s="629"/>
      <c r="P34" s="629"/>
      <c r="Q34" s="629"/>
      <c r="R34" s="629"/>
      <c r="S34" s="629"/>
      <c r="T34" s="629"/>
      <c r="U34" s="629"/>
      <c r="V34" s="629"/>
      <c r="W34" s="343"/>
      <c r="X34" s="321"/>
      <c r="Z34" s="343"/>
      <c r="AA34" s="321"/>
      <c r="AC34" s="343"/>
      <c r="AD34" s="321"/>
      <c r="AF34" s="343"/>
      <c r="AG34" s="321"/>
      <c r="AJ34" s="321"/>
      <c r="AL34" s="90"/>
      <c r="AM34" s="90"/>
      <c r="AN34" s="90"/>
      <c r="AO34" s="90"/>
      <c r="AP34" s="90"/>
      <c r="AQ34" s="90"/>
      <c r="AR34" s="90"/>
    </row>
    <row r="35" spans="1:56">
      <c r="U35" s="60"/>
    </row>
    <row r="36" spans="1:56">
      <c r="U36" s="60"/>
      <c r="AE36" s="25"/>
      <c r="AF36" s="100"/>
    </row>
    <row r="37" spans="1:56">
      <c r="U37" s="60"/>
      <c r="AE37" s="25"/>
      <c r="AF37" s="100"/>
    </row>
    <row r="38" spans="1:56">
      <c r="U38" s="60"/>
      <c r="AE38" s="25"/>
      <c r="AF38" s="100"/>
    </row>
    <row r="39" spans="1:56">
      <c r="U39" s="60"/>
      <c r="AE39" s="25"/>
      <c r="AF39" s="100"/>
      <c r="AV39" s="3"/>
      <c r="AW39" s="3"/>
      <c r="AX39" s="3"/>
      <c r="AY39" s="3"/>
      <c r="AZ39" s="3"/>
      <c r="BA39" s="3"/>
      <c r="BB39" s="3"/>
      <c r="BC39" s="3"/>
      <c r="BD39" s="3"/>
    </row>
    <row r="40" spans="1:56">
      <c r="U40" s="60"/>
      <c r="AE40" s="25"/>
      <c r="AF40" s="100"/>
      <c r="AV40" s="3"/>
      <c r="AW40" s="3"/>
      <c r="AX40" s="3"/>
      <c r="AY40" s="3"/>
      <c r="AZ40" s="3"/>
      <c r="BA40" s="3"/>
      <c r="BB40" s="3"/>
      <c r="BC40" s="3"/>
      <c r="BD40" s="3"/>
    </row>
    <row r="41" spans="1:56">
      <c r="AV41" s="3"/>
      <c r="AW41" s="3"/>
      <c r="AX41" s="3"/>
      <c r="AY41" s="3"/>
      <c r="AZ41" s="3"/>
      <c r="BA41" s="3"/>
      <c r="BB41" s="3"/>
      <c r="BC41" s="3"/>
      <c r="BD41" s="3"/>
    </row>
    <row r="42" spans="1:56">
      <c r="AV42" s="3"/>
      <c r="AW42" s="3"/>
      <c r="AX42" s="3"/>
      <c r="AY42" s="3"/>
      <c r="AZ42" s="3"/>
      <c r="BA42" s="3"/>
      <c r="BB42" s="3"/>
      <c r="BC42" s="3"/>
      <c r="BD42" s="3"/>
    </row>
    <row r="43" spans="1:56">
      <c r="AV43" s="3"/>
      <c r="AW43" s="3"/>
      <c r="AX43" s="3"/>
      <c r="AY43" s="3"/>
      <c r="AZ43" s="3"/>
      <c r="BA43" s="3"/>
      <c r="BB43" s="3"/>
      <c r="BC43" s="3"/>
      <c r="BD43" s="3"/>
    </row>
    <row r="44" spans="1:56">
      <c r="AV44" s="3"/>
      <c r="AW44" s="79"/>
      <c r="AX44" s="25" t="s">
        <v>42</v>
      </c>
      <c r="AY44" s="25" t="s">
        <v>43</v>
      </c>
      <c r="AZ44" s="25" t="s">
        <v>101</v>
      </c>
      <c r="BA44" s="84" t="s">
        <v>45</v>
      </c>
      <c r="BB44" s="84" t="s">
        <v>55</v>
      </c>
      <c r="BC44" s="3"/>
      <c r="BD44" s="3"/>
    </row>
    <row r="45" spans="1:56">
      <c r="AV45" s="3"/>
      <c r="AW45" s="2" t="s">
        <v>15</v>
      </c>
      <c r="AX45" s="100">
        <v>55.379188712522044</v>
      </c>
      <c r="AY45" s="100">
        <v>33.862433862433861</v>
      </c>
      <c r="AZ45" s="100">
        <v>6.8783068783068781</v>
      </c>
      <c r="BA45" s="100">
        <v>2.9982363315696645</v>
      </c>
      <c r="BB45" s="100">
        <v>0.88183421516754845</v>
      </c>
      <c r="BC45" s="3"/>
      <c r="BD45" s="3"/>
    </row>
    <row r="46" spans="1:56">
      <c r="AV46" s="3"/>
      <c r="AW46" s="8" t="s">
        <v>19</v>
      </c>
      <c r="AX46" s="90">
        <v>50</v>
      </c>
      <c r="AY46" s="90">
        <v>50</v>
      </c>
      <c r="AZ46" s="90">
        <v>0</v>
      </c>
      <c r="BA46" s="90">
        <v>0</v>
      </c>
      <c r="BB46" s="90">
        <v>0</v>
      </c>
      <c r="BC46" s="3"/>
      <c r="BD46" s="3"/>
    </row>
    <row r="47" spans="1:56">
      <c r="AV47" s="3"/>
      <c r="AW47" s="8" t="s">
        <v>20</v>
      </c>
      <c r="AX47" s="90">
        <v>18.181818181818183</v>
      </c>
      <c r="AY47" s="90">
        <v>72.727272727272734</v>
      </c>
      <c r="AZ47" s="90">
        <v>9.0909090909090917</v>
      </c>
      <c r="BA47" s="90">
        <v>0</v>
      </c>
      <c r="BB47" s="90">
        <v>0</v>
      </c>
      <c r="BC47" s="3"/>
      <c r="BD47" s="3"/>
    </row>
    <row r="48" spans="1:56">
      <c r="AV48" s="3"/>
      <c r="AW48" s="8" t="s">
        <v>21</v>
      </c>
      <c r="AX48" s="90">
        <v>44</v>
      </c>
      <c r="AY48" s="90">
        <v>44</v>
      </c>
      <c r="AZ48" s="90">
        <v>8</v>
      </c>
      <c r="BA48" s="90">
        <v>0</v>
      </c>
      <c r="BB48" s="90">
        <v>4</v>
      </c>
      <c r="BC48" s="3"/>
      <c r="BD48" s="3"/>
    </row>
    <row r="49" spans="3:56" s="287" customFormat="1" ht="33" customHeight="1">
      <c r="C49" s="19"/>
      <c r="D49" s="112"/>
      <c r="E49" s="112"/>
      <c r="F49" s="240"/>
      <c r="G49" s="112"/>
      <c r="H49" s="112"/>
      <c r="I49" s="240"/>
      <c r="J49" s="112"/>
      <c r="K49" s="112"/>
      <c r="L49" s="240"/>
      <c r="M49" s="112"/>
      <c r="N49" s="112"/>
      <c r="O49" s="240"/>
      <c r="P49" s="112"/>
      <c r="Q49" s="112"/>
      <c r="R49" s="240"/>
      <c r="S49" s="112"/>
      <c r="T49" s="112"/>
      <c r="U49" s="112"/>
      <c r="AV49" s="45"/>
      <c r="AW49" s="8" t="s">
        <v>22</v>
      </c>
      <c r="AX49" s="113">
        <v>15.384615384615385</v>
      </c>
      <c r="AY49" s="113">
        <v>53.846153846153847</v>
      </c>
      <c r="AZ49" s="113">
        <v>23.076923076923077</v>
      </c>
      <c r="BA49" s="113">
        <v>7.6923076923076925</v>
      </c>
      <c r="BB49" s="113">
        <v>0</v>
      </c>
      <c r="BC49" s="45"/>
      <c r="BD49" s="45"/>
    </row>
    <row r="50" spans="3:56">
      <c r="AV50" s="3"/>
      <c r="AW50" s="8" t="s">
        <v>23</v>
      </c>
      <c r="AX50" s="90">
        <v>75</v>
      </c>
      <c r="AY50" s="90">
        <v>0</v>
      </c>
      <c r="AZ50" s="90">
        <v>0</v>
      </c>
      <c r="BA50" s="90">
        <v>25</v>
      </c>
      <c r="BB50" s="90">
        <v>0</v>
      </c>
      <c r="BC50" s="3"/>
      <c r="BD50" s="3"/>
    </row>
    <row r="51" spans="3:56" ht="27">
      <c r="AV51" s="3"/>
      <c r="AW51" s="8" t="s">
        <v>24</v>
      </c>
      <c r="AX51" s="90">
        <v>43.75</v>
      </c>
      <c r="AY51" s="90">
        <v>50</v>
      </c>
      <c r="AZ51" s="90">
        <v>6.25</v>
      </c>
      <c r="BA51" s="90">
        <v>0</v>
      </c>
      <c r="BB51" s="90">
        <v>0</v>
      </c>
      <c r="BC51" s="3"/>
      <c r="BD51" s="3"/>
    </row>
    <row r="52" spans="3:56" ht="27">
      <c r="AV52" s="3"/>
      <c r="AW52" s="8" t="s">
        <v>25</v>
      </c>
      <c r="AX52" s="90">
        <v>75.675675675675677</v>
      </c>
      <c r="AY52" s="90">
        <v>16.216216216216218</v>
      </c>
      <c r="AZ52" s="90">
        <v>5.4054054054054053</v>
      </c>
      <c r="BA52" s="90">
        <v>2.7027027027027026</v>
      </c>
      <c r="BB52" s="90">
        <v>0</v>
      </c>
      <c r="BC52" s="3"/>
      <c r="BD52" s="3"/>
    </row>
    <row r="53" spans="3:56">
      <c r="AV53" s="3"/>
      <c r="AW53" s="8" t="s">
        <v>26</v>
      </c>
      <c r="AX53" s="90">
        <v>55.555555555555557</v>
      </c>
      <c r="AY53" s="90">
        <v>22.222222222222221</v>
      </c>
      <c r="AZ53" s="90">
        <v>0</v>
      </c>
      <c r="BA53" s="90">
        <v>22.222222222222221</v>
      </c>
      <c r="BB53" s="90">
        <v>0</v>
      </c>
      <c r="BC53" s="3"/>
      <c r="BD53" s="3"/>
    </row>
    <row r="54" spans="3:56">
      <c r="AV54" s="3"/>
      <c r="AW54" s="8" t="s">
        <v>27</v>
      </c>
      <c r="AX54" s="90">
        <v>65.625</v>
      </c>
      <c r="AY54" s="90">
        <v>27.083333333333332</v>
      </c>
      <c r="AZ54" s="90">
        <v>4.1666666666666661</v>
      </c>
      <c r="BA54" s="90">
        <v>0</v>
      </c>
      <c r="BB54" s="90">
        <v>3.125</v>
      </c>
      <c r="BC54" s="3"/>
      <c r="BD54" s="3"/>
    </row>
    <row r="55" spans="3:56" ht="27">
      <c r="AV55" s="3"/>
      <c r="AW55" s="8" t="s">
        <v>28</v>
      </c>
      <c r="AX55" s="90">
        <v>44.444444444444443</v>
      </c>
      <c r="AY55" s="90">
        <v>55.555555555555557</v>
      </c>
      <c r="AZ55" s="90">
        <v>0</v>
      </c>
      <c r="BA55" s="90">
        <v>0</v>
      </c>
      <c r="BB55" s="90">
        <v>0</v>
      </c>
      <c r="BC55" s="3"/>
      <c r="BD55" s="3"/>
    </row>
    <row r="56" spans="3:56">
      <c r="AV56" s="3"/>
      <c r="AW56" s="8" t="s">
        <v>29</v>
      </c>
      <c r="AX56" s="90">
        <v>71.428571428571431</v>
      </c>
      <c r="AY56" s="90">
        <v>7.1428571428571423</v>
      </c>
      <c r="AZ56" s="90">
        <v>14.285714285714285</v>
      </c>
      <c r="BA56" s="90">
        <v>7.1428571428571423</v>
      </c>
      <c r="BB56" s="90">
        <v>0</v>
      </c>
      <c r="BC56" s="3"/>
      <c r="BD56" s="3"/>
    </row>
    <row r="57" spans="3:56">
      <c r="AV57" s="3"/>
      <c r="AW57" s="8" t="s">
        <v>30</v>
      </c>
      <c r="AX57" s="90">
        <v>49.583333333333336</v>
      </c>
      <c r="AY57" s="90">
        <v>37.5</v>
      </c>
      <c r="AZ57" s="90">
        <v>8.75</v>
      </c>
      <c r="BA57" s="90">
        <v>3.75</v>
      </c>
      <c r="BB57" s="90">
        <v>0.41666666666666669</v>
      </c>
      <c r="BC57" s="3"/>
      <c r="BD57" s="3"/>
    </row>
    <row r="58" spans="3:56" ht="27">
      <c r="AV58" s="3"/>
      <c r="AW58" s="8" t="s">
        <v>80</v>
      </c>
      <c r="AX58" s="90">
        <v>72.727272727272734</v>
      </c>
      <c r="AY58" s="90">
        <v>9.0909090909090917</v>
      </c>
      <c r="AZ58" s="90">
        <v>0</v>
      </c>
      <c r="BA58" s="90">
        <v>18.181818181818183</v>
      </c>
      <c r="BB58" s="90">
        <v>0</v>
      </c>
      <c r="BC58" s="3"/>
      <c r="BD58" s="3"/>
    </row>
    <row r="59" spans="3:56">
      <c r="AV59" s="3"/>
      <c r="AW59" s="8" t="s">
        <v>32</v>
      </c>
      <c r="AX59" s="90">
        <v>87.5</v>
      </c>
      <c r="AY59" s="90">
        <v>12.5</v>
      </c>
      <c r="AZ59" s="90">
        <v>0</v>
      </c>
      <c r="BA59" s="90">
        <v>0</v>
      </c>
      <c r="BB59" s="90">
        <v>0</v>
      </c>
      <c r="BC59" s="3"/>
      <c r="BD59" s="3"/>
    </row>
    <row r="60" spans="3:56" ht="27">
      <c r="AV60" s="3"/>
      <c r="AW60" s="8" t="s">
        <v>33</v>
      </c>
      <c r="AX60" s="90">
        <v>90.909090909090907</v>
      </c>
      <c r="AY60" s="90">
        <v>9.0909090909090917</v>
      </c>
      <c r="AZ60" s="90">
        <v>0</v>
      </c>
      <c r="BA60" s="90">
        <v>0</v>
      </c>
      <c r="BB60" s="90">
        <v>0</v>
      </c>
      <c r="BC60" s="3"/>
      <c r="BD60" s="3"/>
    </row>
    <row r="61" spans="3:56">
      <c r="AV61" s="3"/>
      <c r="AW61" s="8" t="s">
        <v>34</v>
      </c>
      <c r="AX61" s="90">
        <v>75</v>
      </c>
      <c r="AY61" s="90">
        <v>25</v>
      </c>
      <c r="AZ61" s="90">
        <v>0</v>
      </c>
      <c r="BA61" s="90">
        <v>0</v>
      </c>
      <c r="BB61" s="90">
        <v>0</v>
      </c>
      <c r="BC61" s="3"/>
      <c r="BD61" s="3"/>
    </row>
    <row r="62" spans="3:56" ht="27">
      <c r="AV62" s="3"/>
      <c r="AW62" s="8" t="s">
        <v>35</v>
      </c>
      <c r="AX62" s="90">
        <v>52.380952380952387</v>
      </c>
      <c r="AY62" s="90">
        <v>42.857142857142854</v>
      </c>
      <c r="AZ62" s="90">
        <v>4.7619047619047619</v>
      </c>
      <c r="BA62" s="90">
        <v>0</v>
      </c>
      <c r="BB62" s="90">
        <v>0</v>
      </c>
      <c r="BC62" s="3"/>
      <c r="BD62" s="3"/>
    </row>
    <row r="63" spans="3:56">
      <c r="AV63" s="3"/>
      <c r="AW63" s="8" t="s">
        <v>36</v>
      </c>
      <c r="AX63" s="90">
        <v>14.285714285714285</v>
      </c>
      <c r="AY63" s="90">
        <v>85.714285714285708</v>
      </c>
      <c r="AZ63" s="90">
        <v>0</v>
      </c>
      <c r="BA63" s="90">
        <v>0</v>
      </c>
      <c r="BB63" s="90">
        <v>0</v>
      </c>
      <c r="BC63" s="3"/>
      <c r="BD63" s="3"/>
    </row>
    <row r="64" spans="3:56">
      <c r="AV64" s="3"/>
      <c r="AW64" s="8" t="s">
        <v>37</v>
      </c>
      <c r="AX64" s="90">
        <v>92.307692307692307</v>
      </c>
      <c r="AY64" s="90">
        <v>0</v>
      </c>
      <c r="AZ64" s="90">
        <v>7.6923076923076925</v>
      </c>
      <c r="BA64" s="90">
        <v>0</v>
      </c>
      <c r="BB64" s="90">
        <v>0</v>
      </c>
      <c r="BC64" s="3"/>
      <c r="BD64" s="3"/>
    </row>
    <row r="65" spans="48:56">
      <c r="AV65" s="3"/>
      <c r="AW65" s="3"/>
      <c r="AX65" s="3"/>
      <c r="AY65" s="3"/>
      <c r="AZ65" s="3"/>
      <c r="BA65" s="3"/>
      <c r="BB65" s="3"/>
      <c r="BC65" s="3"/>
      <c r="BD65" s="3"/>
    </row>
    <row r="66" spans="48:56">
      <c r="AV66" s="3"/>
      <c r="AW66" s="3"/>
      <c r="AX66" s="3"/>
      <c r="AY66" s="3"/>
      <c r="AZ66" s="3"/>
      <c r="BA66" s="3"/>
      <c r="BB66" s="3"/>
      <c r="BC66" s="3"/>
      <c r="BD66" s="3"/>
    </row>
    <row r="67" spans="48:56">
      <c r="AV67" s="3"/>
      <c r="AW67" s="3"/>
      <c r="AX67" s="3"/>
      <c r="AY67" s="3"/>
      <c r="AZ67" s="3"/>
      <c r="BA67" s="3"/>
      <c r="BB67" s="3"/>
      <c r="BC67" s="3"/>
      <c r="BD67" s="3"/>
    </row>
    <row r="68" spans="48:56">
      <c r="AV68" s="3"/>
      <c r="AW68" s="3"/>
      <c r="AX68" s="3"/>
      <c r="AY68" s="3"/>
      <c r="AZ68" s="3"/>
      <c r="BA68" s="3"/>
      <c r="BB68" s="3"/>
      <c r="BC68" s="3"/>
      <c r="BD68" s="3"/>
    </row>
    <row r="69" spans="48:56">
      <c r="AV69" s="3"/>
      <c r="AW69" s="3"/>
      <c r="AX69" s="3"/>
      <c r="AY69" s="3"/>
      <c r="AZ69" s="3"/>
      <c r="BA69" s="3"/>
      <c r="BB69" s="3"/>
      <c r="BC69" s="3"/>
      <c r="BD69" s="3"/>
    </row>
    <row r="70" spans="48:56">
      <c r="AV70" s="3"/>
      <c r="AW70" s="3"/>
      <c r="AX70" s="3"/>
      <c r="AY70" s="3"/>
      <c r="AZ70" s="3"/>
      <c r="BA70" s="3"/>
      <c r="BB70" s="3"/>
      <c r="BC70" s="3"/>
      <c r="BD70" s="3"/>
    </row>
    <row r="71" spans="48:56">
      <c r="AV71" s="3"/>
      <c r="AW71" s="3"/>
      <c r="AX71" s="3"/>
      <c r="AY71" s="3"/>
      <c r="AZ71" s="3"/>
      <c r="BA71" s="3"/>
      <c r="BB71" s="3"/>
      <c r="BC71" s="3"/>
      <c r="BD71" s="3"/>
    </row>
  </sheetData>
  <mergeCells count="10">
    <mergeCell ref="A34:V34"/>
    <mergeCell ref="A1:S1"/>
    <mergeCell ref="C3:T3"/>
    <mergeCell ref="C4:D4"/>
    <mergeCell ref="F4:G4"/>
    <mergeCell ref="I4:J4"/>
    <mergeCell ref="L4:M4"/>
    <mergeCell ref="O4:P4"/>
    <mergeCell ref="R4:S4"/>
    <mergeCell ref="A3:A5"/>
  </mergeCells>
  <phoneticPr fontId="8" type="noConversion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72" orientation="landscape" r:id="rId1"/>
  <colBreaks count="1" manualBreakCount="1">
    <brk id="20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BF89"/>
  <sheetViews>
    <sheetView showGridLines="0" workbookViewId="0">
      <selection activeCell="S1" sqref="S1"/>
    </sheetView>
  </sheetViews>
  <sheetFormatPr baseColWidth="10" defaultColWidth="11.5703125" defaultRowHeight="13.5"/>
  <cols>
    <col min="1" max="1" width="20.7109375" style="24" customWidth="1"/>
    <col min="2" max="2" width="6.85546875" style="92" customWidth="1"/>
    <col min="3" max="3" width="7.140625" style="67" customWidth="1"/>
    <col min="4" max="4" width="0.85546875" style="67" customWidth="1"/>
    <col min="5" max="5" width="6.28515625" style="92" customWidth="1"/>
    <col min="6" max="6" width="6.7109375" style="67" customWidth="1"/>
    <col min="7" max="7" width="0.7109375" style="67" customWidth="1"/>
    <col min="8" max="8" width="6.5703125" style="92" customWidth="1"/>
    <col min="9" max="9" width="6.7109375" style="67" customWidth="1"/>
    <col min="10" max="10" width="0.7109375" style="67" customWidth="1"/>
    <col min="11" max="11" width="6.28515625" style="92" customWidth="1"/>
    <col min="12" max="12" width="7.28515625" style="67" customWidth="1"/>
    <col min="13" max="13" width="0.7109375" style="67" customWidth="1"/>
    <col min="14" max="14" width="6.140625" style="92" customWidth="1"/>
    <col min="15" max="15" width="7.7109375" style="67" customWidth="1"/>
    <col min="16" max="16" width="0.7109375" style="67" customWidth="1"/>
    <col min="17" max="17" width="7.28515625" style="92" customWidth="1"/>
    <col min="18" max="18" width="7.7109375" style="67" customWidth="1"/>
    <col min="19" max="22" width="11.5703125" style="67"/>
    <col min="23" max="29" width="11.5703125" style="1"/>
    <col min="30" max="35" width="11.5703125" style="3"/>
    <col min="36" max="16384" width="11.5703125" style="1"/>
  </cols>
  <sheetData>
    <row r="1" spans="1:58" ht="31.9" customHeight="1">
      <c r="A1" s="593" t="s">
        <v>137</v>
      </c>
      <c r="B1" s="593"/>
      <c r="C1" s="593"/>
      <c r="D1" s="593"/>
      <c r="E1" s="593"/>
      <c r="F1" s="593"/>
      <c r="G1" s="593"/>
      <c r="H1" s="593"/>
      <c r="I1" s="593"/>
      <c r="J1" s="593"/>
      <c r="K1" s="593"/>
      <c r="L1" s="593"/>
      <c r="M1" s="593"/>
      <c r="N1" s="593"/>
      <c r="O1" s="593"/>
      <c r="P1" s="593"/>
      <c r="Q1" s="593"/>
      <c r="R1" s="593"/>
    </row>
    <row r="2" spans="1:58" ht="1.9" customHeight="1"/>
    <row r="3" spans="1:58" s="71" customFormat="1" ht="21.6" customHeight="1">
      <c r="A3" s="635" t="s">
        <v>40</v>
      </c>
      <c r="B3" s="631" t="s">
        <v>87</v>
      </c>
      <c r="C3" s="631"/>
      <c r="D3" s="631"/>
      <c r="E3" s="631"/>
      <c r="F3" s="631"/>
      <c r="G3" s="631"/>
      <c r="H3" s="631"/>
      <c r="I3" s="631"/>
      <c r="J3" s="631"/>
      <c r="K3" s="631"/>
      <c r="L3" s="631"/>
      <c r="M3" s="631"/>
      <c r="N3" s="631"/>
      <c r="O3" s="631"/>
      <c r="P3" s="631"/>
      <c r="Q3" s="241"/>
      <c r="R3" s="144"/>
      <c r="S3" s="23"/>
      <c r="T3" s="23"/>
      <c r="U3" s="23"/>
      <c r="V3" s="23"/>
      <c r="AD3" s="4"/>
      <c r="AE3" s="4"/>
      <c r="AF3" s="4"/>
      <c r="AG3" s="4"/>
      <c r="AH3" s="4"/>
      <c r="AI3" s="4"/>
      <c r="AY3" s="4"/>
      <c r="AZ3" s="4"/>
      <c r="BA3" s="4"/>
      <c r="BB3" s="4"/>
      <c r="BC3" s="4"/>
      <c r="BD3" s="4"/>
      <c r="BE3" s="4"/>
      <c r="BF3" s="4"/>
    </row>
    <row r="4" spans="1:58" s="71" customFormat="1" ht="27" customHeight="1">
      <c r="A4" s="636"/>
      <c r="B4" s="594" t="s">
        <v>39</v>
      </c>
      <c r="C4" s="594"/>
      <c r="D4" s="20"/>
      <c r="E4" s="594" t="s">
        <v>123</v>
      </c>
      <c r="F4" s="594"/>
      <c r="G4" s="120"/>
      <c r="H4" s="594" t="s">
        <v>70</v>
      </c>
      <c r="I4" s="594"/>
      <c r="J4" s="120"/>
      <c r="K4" s="594" t="s">
        <v>71</v>
      </c>
      <c r="L4" s="594"/>
      <c r="M4" s="120"/>
      <c r="N4" s="594" t="s">
        <v>88</v>
      </c>
      <c r="O4" s="594"/>
      <c r="P4" s="120"/>
      <c r="Q4" s="594" t="s">
        <v>55</v>
      </c>
      <c r="R4" s="594"/>
      <c r="S4" s="23"/>
      <c r="T4" s="23"/>
      <c r="U4" s="3"/>
      <c r="V4" s="1"/>
      <c r="W4" s="1"/>
      <c r="AD4" s="4"/>
      <c r="AE4" s="4"/>
      <c r="AF4" s="4"/>
      <c r="AG4" s="4"/>
      <c r="AH4" s="4"/>
      <c r="AI4" s="4"/>
      <c r="AY4" s="4"/>
      <c r="AZ4" s="4"/>
      <c r="BA4" s="4"/>
      <c r="BB4" s="4"/>
      <c r="BC4" s="4"/>
      <c r="BD4" s="4"/>
      <c r="BE4" s="4"/>
      <c r="BF4" s="4"/>
    </row>
    <row r="5" spans="1:58" s="71" customFormat="1" ht="30" customHeight="1">
      <c r="A5" s="637"/>
      <c r="B5" s="222" t="s">
        <v>112</v>
      </c>
      <c r="C5" s="183" t="s">
        <v>113</v>
      </c>
      <c r="D5" s="21"/>
      <c r="E5" s="222" t="s">
        <v>112</v>
      </c>
      <c r="F5" s="183" t="s">
        <v>113</v>
      </c>
      <c r="G5" s="183"/>
      <c r="H5" s="222" t="s">
        <v>112</v>
      </c>
      <c r="I5" s="183" t="s">
        <v>113</v>
      </c>
      <c r="J5" s="183"/>
      <c r="K5" s="222" t="s">
        <v>112</v>
      </c>
      <c r="L5" s="183" t="s">
        <v>113</v>
      </c>
      <c r="M5" s="183"/>
      <c r="N5" s="222" t="s">
        <v>112</v>
      </c>
      <c r="O5" s="183" t="s">
        <v>113</v>
      </c>
      <c r="P5" s="183"/>
      <c r="Q5" s="222" t="s">
        <v>112</v>
      </c>
      <c r="R5" s="183" t="s">
        <v>113</v>
      </c>
      <c r="S5" s="23"/>
      <c r="T5" s="23"/>
      <c r="U5" s="3"/>
      <c r="V5" s="1"/>
      <c r="W5" s="1"/>
      <c r="AD5" s="4"/>
      <c r="AE5" s="4"/>
      <c r="AF5" s="4"/>
      <c r="AG5" s="4"/>
      <c r="AH5" s="4"/>
      <c r="AI5" s="4"/>
      <c r="AJ5" s="105"/>
      <c r="AK5" s="105"/>
      <c r="AL5" s="105"/>
      <c r="AY5" s="4"/>
      <c r="AZ5" s="4"/>
      <c r="BA5" s="4"/>
      <c r="BB5" s="4">
        <v>0</v>
      </c>
      <c r="BC5" s="4">
        <v>15.789473684210526</v>
      </c>
      <c r="BD5" s="4">
        <v>21.052631578947366</v>
      </c>
      <c r="BE5" s="4">
        <v>62.5</v>
      </c>
      <c r="BF5" s="4">
        <v>0.6578947368421052</v>
      </c>
    </row>
    <row r="6" spans="1:58" ht="5.45" customHeight="1">
      <c r="U6" s="52"/>
      <c r="V6" s="210"/>
      <c r="W6" s="210"/>
    </row>
    <row r="7" spans="1:58" s="33" customFormat="1" ht="13.9" customHeight="1">
      <c r="A7" s="106" t="s">
        <v>60</v>
      </c>
      <c r="B7" s="91">
        <f>SUM(B9:B18)</f>
        <v>240</v>
      </c>
      <c r="C7" s="60">
        <f>F7+I7+L7+O7+R7</f>
        <v>100.00000000000001</v>
      </c>
      <c r="D7" s="60"/>
      <c r="E7" s="91">
        <f>SUM(E9:E18)</f>
        <v>15</v>
      </c>
      <c r="F7" s="107">
        <f>E7/B7*100</f>
        <v>6.25</v>
      </c>
      <c r="G7" s="60"/>
      <c r="H7" s="91">
        <f>SUM(H9:H18)</f>
        <v>143</v>
      </c>
      <c r="I7" s="107">
        <f>H7/B7*100</f>
        <v>59.583333333333336</v>
      </c>
      <c r="J7" s="60"/>
      <c r="K7" s="91">
        <f>SUM(K9:K18)</f>
        <v>31</v>
      </c>
      <c r="L7" s="60">
        <f>K7/B7*100</f>
        <v>12.916666666666668</v>
      </c>
      <c r="M7" s="60"/>
      <c r="N7" s="91">
        <f>SUM(N9:N18)</f>
        <v>51</v>
      </c>
      <c r="O7" s="107">
        <f>N7/B7*100</f>
        <v>21.25</v>
      </c>
      <c r="P7" s="60"/>
      <c r="Q7" s="91">
        <f>SUM(Q9:Q18)</f>
        <v>0</v>
      </c>
      <c r="R7" s="107">
        <f>Q7/B7*100</f>
        <v>0</v>
      </c>
      <c r="S7" s="60"/>
      <c r="T7" s="60"/>
      <c r="U7" s="3"/>
      <c r="V7" s="101"/>
      <c r="W7" s="101"/>
      <c r="AD7" s="30"/>
      <c r="AE7" s="30"/>
      <c r="AF7" s="30"/>
      <c r="AG7" s="30"/>
      <c r="AH7" s="30"/>
      <c r="AI7" s="30"/>
      <c r="AJ7" s="30"/>
    </row>
    <row r="8" spans="1:58" ht="5.45" customHeight="1">
      <c r="F8" s="88"/>
      <c r="H8" s="92" t="s">
        <v>0</v>
      </c>
      <c r="I8" s="88"/>
      <c r="L8" s="88"/>
      <c r="O8" s="88"/>
      <c r="R8" s="88"/>
      <c r="S8" s="60"/>
      <c r="U8" s="4"/>
      <c r="V8" s="111"/>
      <c r="W8" s="111"/>
      <c r="AI8" s="189"/>
      <c r="AJ8" s="3"/>
    </row>
    <row r="9" spans="1:58" ht="15">
      <c r="A9" s="24" t="s">
        <v>89</v>
      </c>
      <c r="B9" s="92">
        <f>+E9+H9+K9+N9+Q9</f>
        <v>0</v>
      </c>
      <c r="C9" s="67">
        <f>F9+I9+L9+O9</f>
        <v>0</v>
      </c>
      <c r="E9" s="92">
        <v>0</v>
      </c>
      <c r="F9" s="88">
        <v>0</v>
      </c>
      <c r="H9" s="92">
        <v>0</v>
      </c>
      <c r="I9" s="88">
        <v>0</v>
      </c>
      <c r="K9" s="92">
        <v>0</v>
      </c>
      <c r="L9" s="88">
        <v>0</v>
      </c>
      <c r="N9" s="92">
        <v>0</v>
      </c>
      <c r="O9" s="88">
        <v>0</v>
      </c>
      <c r="Q9" s="92">
        <v>0</v>
      </c>
      <c r="R9" s="88">
        <v>0</v>
      </c>
      <c r="S9" s="60"/>
      <c r="U9" s="4"/>
      <c r="V9" s="111"/>
      <c r="W9" s="111"/>
      <c r="AJ9" s="3"/>
    </row>
    <row r="10" spans="1:58" ht="13.9" customHeight="1">
      <c r="A10" s="24" t="s">
        <v>62</v>
      </c>
      <c r="B10" s="92">
        <f t="shared" ref="B10:B18" si="0">+E10+H10+K10+N10+Q10</f>
        <v>2</v>
      </c>
      <c r="C10" s="88">
        <f>F10+I10+L10+O10</f>
        <v>100</v>
      </c>
      <c r="E10" s="92">
        <v>0</v>
      </c>
      <c r="F10" s="88">
        <f t="shared" ref="F10:F17" si="1">E10/B10*100</f>
        <v>0</v>
      </c>
      <c r="H10" s="92">
        <v>1</v>
      </c>
      <c r="I10" s="88">
        <f t="shared" ref="I10:I17" si="2">(H10/B10)*100</f>
        <v>50</v>
      </c>
      <c r="K10" s="92">
        <v>0</v>
      </c>
      <c r="L10" s="67">
        <f t="shared" ref="L10:L17" si="3">(K10/B10)*100</f>
        <v>0</v>
      </c>
      <c r="N10" s="92">
        <v>1</v>
      </c>
      <c r="O10" s="88">
        <f t="shared" ref="O10:O17" si="4">N10/B10*100</f>
        <v>50</v>
      </c>
      <c r="Q10" s="92">
        <v>0</v>
      </c>
      <c r="R10" s="88">
        <v>0</v>
      </c>
      <c r="S10" s="60"/>
      <c r="U10" s="4"/>
      <c r="V10" s="111"/>
      <c r="W10" s="111"/>
      <c r="AI10" s="189"/>
      <c r="AJ10" s="105"/>
    </row>
    <row r="11" spans="1:58" ht="16.899999999999999" customHeight="1">
      <c r="A11" s="24" t="s">
        <v>63</v>
      </c>
      <c r="B11" s="92">
        <f t="shared" si="0"/>
        <v>29</v>
      </c>
      <c r="C11" s="88">
        <f t="shared" ref="C11:C16" si="5">F11+I11+L11+O11+R11</f>
        <v>100</v>
      </c>
      <c r="E11" s="92">
        <v>2</v>
      </c>
      <c r="F11" s="88">
        <f t="shared" si="1"/>
        <v>6.8965517241379306</v>
      </c>
      <c r="H11" s="92">
        <v>16</v>
      </c>
      <c r="I11" s="88">
        <f t="shared" si="2"/>
        <v>55.172413793103445</v>
      </c>
      <c r="K11" s="92">
        <v>4</v>
      </c>
      <c r="L11" s="88">
        <f t="shared" si="3"/>
        <v>13.793103448275861</v>
      </c>
      <c r="N11" s="92">
        <v>7</v>
      </c>
      <c r="O11" s="88">
        <f t="shared" si="4"/>
        <v>24.137931034482758</v>
      </c>
      <c r="Q11" s="92">
        <v>0</v>
      </c>
      <c r="R11" s="88">
        <f t="shared" ref="R11:R16" si="6">Q11/B11*100</f>
        <v>0</v>
      </c>
      <c r="S11" s="60"/>
      <c r="AI11" s="191"/>
      <c r="AJ11" s="105"/>
    </row>
    <row r="12" spans="1:58" ht="17.45" customHeight="1">
      <c r="A12" s="24" t="s">
        <v>64</v>
      </c>
      <c r="B12" s="92">
        <f t="shared" si="0"/>
        <v>60</v>
      </c>
      <c r="C12" s="88">
        <f t="shared" si="5"/>
        <v>99.999999999999986</v>
      </c>
      <c r="E12" s="92">
        <v>3</v>
      </c>
      <c r="F12" s="88">
        <f>E12/B12*100</f>
        <v>5</v>
      </c>
      <c r="H12" s="92">
        <v>34</v>
      </c>
      <c r="I12" s="88">
        <f t="shared" si="2"/>
        <v>56.666666666666664</v>
      </c>
      <c r="K12" s="92">
        <v>12</v>
      </c>
      <c r="L12" s="88">
        <f t="shared" si="3"/>
        <v>20</v>
      </c>
      <c r="N12" s="92">
        <v>11</v>
      </c>
      <c r="O12" s="88">
        <f t="shared" si="4"/>
        <v>18.333333333333332</v>
      </c>
      <c r="Q12" s="92">
        <v>0</v>
      </c>
      <c r="R12" s="88">
        <f t="shared" si="6"/>
        <v>0</v>
      </c>
      <c r="S12" s="60"/>
      <c r="AI12" s="189"/>
      <c r="AJ12" s="105"/>
    </row>
    <row r="13" spans="1:58" ht="15" customHeight="1">
      <c r="A13" s="24" t="s">
        <v>65</v>
      </c>
      <c r="B13" s="92">
        <f t="shared" si="0"/>
        <v>41</v>
      </c>
      <c r="C13" s="88">
        <f t="shared" si="5"/>
        <v>100</v>
      </c>
      <c r="E13" s="92">
        <v>3</v>
      </c>
      <c r="F13" s="88">
        <f t="shared" si="1"/>
        <v>7.3170731707317067</v>
      </c>
      <c r="H13" s="92">
        <v>26</v>
      </c>
      <c r="I13" s="88">
        <f t="shared" si="2"/>
        <v>63.414634146341463</v>
      </c>
      <c r="K13" s="92">
        <v>4</v>
      </c>
      <c r="L13" s="88">
        <f t="shared" si="3"/>
        <v>9.7560975609756095</v>
      </c>
      <c r="N13" s="92">
        <v>8</v>
      </c>
      <c r="O13" s="88">
        <f t="shared" si="4"/>
        <v>19.512195121951219</v>
      </c>
      <c r="Q13" s="92">
        <v>0</v>
      </c>
      <c r="R13" s="88">
        <f t="shared" si="6"/>
        <v>0</v>
      </c>
      <c r="S13" s="60"/>
      <c r="AI13" s="189"/>
      <c r="AJ13" s="105"/>
    </row>
    <row r="14" spans="1:58" ht="15">
      <c r="A14" s="24" t="s">
        <v>66</v>
      </c>
      <c r="B14" s="92">
        <f t="shared" si="0"/>
        <v>40</v>
      </c>
      <c r="C14" s="88">
        <f t="shared" si="5"/>
        <v>100</v>
      </c>
      <c r="E14" s="92">
        <v>2</v>
      </c>
      <c r="F14" s="88">
        <f t="shared" si="1"/>
        <v>5</v>
      </c>
      <c r="H14" s="92">
        <v>26</v>
      </c>
      <c r="I14" s="88">
        <f t="shared" si="2"/>
        <v>65</v>
      </c>
      <c r="K14" s="92">
        <v>4</v>
      </c>
      <c r="L14" s="88">
        <f t="shared" si="3"/>
        <v>10</v>
      </c>
      <c r="N14" s="92">
        <v>8</v>
      </c>
      <c r="O14" s="88">
        <f t="shared" si="4"/>
        <v>20</v>
      </c>
      <c r="Q14" s="92">
        <v>0</v>
      </c>
      <c r="R14" s="88">
        <f t="shared" si="6"/>
        <v>0</v>
      </c>
      <c r="S14" s="60"/>
      <c r="AJ14" s="3"/>
    </row>
    <row r="15" spans="1:58" ht="15">
      <c r="A15" s="24" t="s">
        <v>67</v>
      </c>
      <c r="B15" s="92">
        <f t="shared" si="0"/>
        <v>34</v>
      </c>
      <c r="C15" s="88">
        <f t="shared" si="5"/>
        <v>100</v>
      </c>
      <c r="E15" s="92">
        <v>0</v>
      </c>
      <c r="F15" s="88">
        <f t="shared" si="1"/>
        <v>0</v>
      </c>
      <c r="H15" s="92">
        <v>23</v>
      </c>
      <c r="I15" s="88">
        <f t="shared" si="2"/>
        <v>67.64705882352942</v>
      </c>
      <c r="K15" s="92">
        <v>4</v>
      </c>
      <c r="L15" s="88">
        <f t="shared" si="3"/>
        <v>11.76470588235294</v>
      </c>
      <c r="N15" s="92">
        <v>7</v>
      </c>
      <c r="O15" s="88">
        <f t="shared" si="4"/>
        <v>20.588235294117645</v>
      </c>
      <c r="Q15" s="92">
        <v>0</v>
      </c>
      <c r="R15" s="88">
        <f t="shared" si="6"/>
        <v>0</v>
      </c>
      <c r="S15" s="60"/>
      <c r="AI15" s="191"/>
    </row>
    <row r="16" spans="1:58" ht="13.9" customHeight="1">
      <c r="A16" s="24" t="s">
        <v>68</v>
      </c>
      <c r="B16" s="92">
        <f t="shared" si="0"/>
        <v>15</v>
      </c>
      <c r="C16" s="88">
        <f t="shared" si="5"/>
        <v>100</v>
      </c>
      <c r="E16" s="92">
        <v>2</v>
      </c>
      <c r="F16" s="88">
        <f t="shared" si="1"/>
        <v>13.333333333333334</v>
      </c>
      <c r="H16" s="92">
        <v>6</v>
      </c>
      <c r="I16" s="88">
        <f t="shared" si="2"/>
        <v>40</v>
      </c>
      <c r="K16" s="92">
        <v>1</v>
      </c>
      <c r="L16" s="88">
        <f t="shared" si="3"/>
        <v>6.666666666666667</v>
      </c>
      <c r="N16" s="92">
        <v>6</v>
      </c>
      <c r="O16" s="88">
        <f t="shared" si="4"/>
        <v>40</v>
      </c>
      <c r="Q16" s="92">
        <v>0</v>
      </c>
      <c r="R16" s="88">
        <f t="shared" si="6"/>
        <v>0</v>
      </c>
      <c r="S16" s="60"/>
    </row>
    <row r="17" spans="1:58" ht="15">
      <c r="A17" s="108" t="s">
        <v>69</v>
      </c>
      <c r="B17" s="92">
        <f t="shared" si="0"/>
        <v>3</v>
      </c>
      <c r="C17" s="88">
        <f>F17+I17+L17+O17</f>
        <v>99.999999999999986</v>
      </c>
      <c r="D17" s="44"/>
      <c r="E17" s="212">
        <v>0</v>
      </c>
      <c r="F17" s="90">
        <f t="shared" si="1"/>
        <v>0</v>
      </c>
      <c r="G17" s="44"/>
      <c r="H17" s="212">
        <v>2</v>
      </c>
      <c r="I17" s="90">
        <f t="shared" si="2"/>
        <v>66.666666666666657</v>
      </c>
      <c r="J17" s="44"/>
      <c r="K17" s="212">
        <v>0</v>
      </c>
      <c r="L17" s="90">
        <f t="shared" si="3"/>
        <v>0</v>
      </c>
      <c r="M17" s="44"/>
      <c r="N17" s="212">
        <v>1</v>
      </c>
      <c r="O17" s="90">
        <f t="shared" si="4"/>
        <v>33.333333333333329</v>
      </c>
      <c r="P17" s="44"/>
      <c r="Q17" s="212">
        <v>0</v>
      </c>
      <c r="R17" s="90">
        <v>0</v>
      </c>
      <c r="S17" s="60"/>
      <c r="AI17" s="189"/>
    </row>
    <row r="18" spans="1:58" ht="21" customHeight="1">
      <c r="A18" s="109" t="s">
        <v>55</v>
      </c>
      <c r="B18" s="97">
        <f t="shared" si="0"/>
        <v>16</v>
      </c>
      <c r="C18" s="89">
        <v>0</v>
      </c>
      <c r="D18" s="69"/>
      <c r="E18" s="97">
        <v>3</v>
      </c>
      <c r="F18" s="89">
        <v>0</v>
      </c>
      <c r="G18" s="69"/>
      <c r="H18" s="97">
        <v>9</v>
      </c>
      <c r="I18" s="89">
        <v>0</v>
      </c>
      <c r="J18" s="69"/>
      <c r="K18" s="97">
        <v>2</v>
      </c>
      <c r="L18" s="89">
        <v>0</v>
      </c>
      <c r="M18" s="69"/>
      <c r="N18" s="97">
        <v>2</v>
      </c>
      <c r="O18" s="89">
        <v>0</v>
      </c>
      <c r="P18" s="69"/>
      <c r="Q18" s="97">
        <v>0</v>
      </c>
      <c r="R18" s="89">
        <v>0</v>
      </c>
      <c r="S18" s="60"/>
    </row>
    <row r="19" spans="1:58" ht="3" customHeight="1">
      <c r="A19" s="108"/>
      <c r="B19" s="212"/>
      <c r="C19" s="44"/>
      <c r="D19" s="44"/>
      <c r="E19" s="212"/>
      <c r="F19" s="90"/>
      <c r="G19" s="44"/>
      <c r="H19" s="212"/>
      <c r="I19" s="90"/>
      <c r="J19" s="44"/>
      <c r="K19" s="212"/>
      <c r="L19" s="90"/>
      <c r="M19" s="44"/>
      <c r="N19" s="212">
        <v>0</v>
      </c>
      <c r="O19" s="90"/>
      <c r="P19" s="44"/>
    </row>
    <row r="20" spans="1:58" s="149" customFormat="1" ht="13.15" customHeight="1">
      <c r="A20" s="595" t="s">
        <v>128</v>
      </c>
      <c r="B20" s="595"/>
      <c r="C20" s="595"/>
      <c r="D20" s="595"/>
      <c r="E20" s="595"/>
      <c r="F20" s="595"/>
      <c r="G20" s="595"/>
      <c r="H20" s="595"/>
      <c r="I20" s="595"/>
      <c r="J20" s="595"/>
      <c r="K20" s="595"/>
      <c r="L20" s="595"/>
      <c r="M20" s="595"/>
      <c r="N20" s="595"/>
      <c r="O20" s="595"/>
      <c r="P20" s="595"/>
      <c r="Q20" s="595"/>
      <c r="R20" s="595"/>
      <c r="S20" s="595"/>
      <c r="T20" s="595"/>
      <c r="U20" s="595"/>
      <c r="V20" s="595"/>
      <c r="W20" s="152"/>
      <c r="X20" s="221"/>
      <c r="Z20" s="152"/>
      <c r="AA20" s="221"/>
      <c r="AC20" s="152"/>
      <c r="AD20" s="221"/>
      <c r="AF20" s="152"/>
      <c r="AG20" s="221"/>
      <c r="AJ20" s="221"/>
      <c r="AL20" s="150"/>
      <c r="AM20" s="150"/>
      <c r="AN20" s="150"/>
      <c r="AO20" s="150"/>
      <c r="AP20" s="150"/>
      <c r="AQ20" s="150"/>
      <c r="AR20" s="150"/>
    </row>
    <row r="21" spans="1:58" ht="33.6" customHeight="1">
      <c r="A21" s="181"/>
      <c r="B21" s="242"/>
      <c r="C21" s="181"/>
      <c r="D21" s="181"/>
      <c r="E21" s="242"/>
      <c r="F21" s="181"/>
      <c r="G21" s="181"/>
      <c r="H21" s="242"/>
      <c r="I21" s="181"/>
      <c r="J21" s="181"/>
      <c r="K21" s="242"/>
    </row>
    <row r="22" spans="1:58" s="71" customFormat="1" ht="39" customHeight="1">
      <c r="A22" s="593" t="s">
        <v>139</v>
      </c>
      <c r="B22" s="593"/>
      <c r="C22" s="593"/>
      <c r="D22" s="593"/>
      <c r="E22" s="593"/>
      <c r="F22" s="593"/>
      <c r="G22" s="593"/>
      <c r="H22" s="593"/>
      <c r="I22" s="593"/>
      <c r="J22" s="593"/>
      <c r="K22" s="593"/>
      <c r="L22" s="593"/>
      <c r="M22" s="593"/>
      <c r="N22" s="593"/>
      <c r="O22" s="593"/>
      <c r="P22" s="593"/>
      <c r="Q22" s="593"/>
      <c r="R22" s="593"/>
      <c r="S22" s="23"/>
      <c r="T22" s="23"/>
      <c r="U22" s="23"/>
      <c r="V22" s="23"/>
      <c r="AD22" s="4"/>
      <c r="AE22" s="4"/>
      <c r="AF22" s="4"/>
      <c r="AG22" s="4"/>
      <c r="AH22" s="4"/>
      <c r="AY22" s="4"/>
      <c r="AZ22" s="4"/>
      <c r="BA22" s="4"/>
      <c r="BB22" s="4"/>
      <c r="BC22" s="4"/>
      <c r="BD22" s="4"/>
      <c r="BE22" s="4"/>
      <c r="BF22" s="4"/>
    </row>
    <row r="23" spans="1:58" s="71" customFormat="1" ht="11.25" customHeight="1">
      <c r="A23" s="24"/>
      <c r="B23" s="238"/>
      <c r="C23" s="23"/>
      <c r="D23" s="23"/>
      <c r="E23" s="238"/>
      <c r="F23" s="23"/>
      <c r="G23" s="23"/>
      <c r="H23" s="238"/>
      <c r="I23" s="23"/>
      <c r="J23" s="23"/>
      <c r="K23" s="238"/>
      <c r="L23" s="23"/>
      <c r="M23" s="23"/>
      <c r="N23" s="238"/>
      <c r="O23" s="23"/>
      <c r="P23" s="23"/>
      <c r="Q23" s="238"/>
      <c r="R23" s="23"/>
      <c r="S23" s="23"/>
      <c r="T23" s="23"/>
      <c r="U23" s="23"/>
      <c r="V23" s="23"/>
      <c r="AD23" s="4"/>
      <c r="AE23" s="4"/>
      <c r="AF23" s="4"/>
      <c r="AG23" s="4"/>
      <c r="AH23" s="4"/>
      <c r="AY23" s="4"/>
      <c r="AZ23" s="4"/>
      <c r="BA23" s="4"/>
      <c r="BB23" s="4"/>
      <c r="BC23" s="4"/>
      <c r="BD23" s="4"/>
      <c r="BE23" s="4"/>
      <c r="BF23" s="4"/>
    </row>
    <row r="24" spans="1:58" s="71" customFormat="1" ht="19.899999999999999" customHeight="1">
      <c r="A24" s="635" t="s">
        <v>40</v>
      </c>
      <c r="B24" s="631" t="s">
        <v>87</v>
      </c>
      <c r="C24" s="631"/>
      <c r="D24" s="631"/>
      <c r="E24" s="631"/>
      <c r="F24" s="631"/>
      <c r="G24" s="631"/>
      <c r="H24" s="631"/>
      <c r="I24" s="631"/>
      <c r="J24" s="631"/>
      <c r="K24" s="631"/>
      <c r="L24" s="631"/>
      <c r="M24" s="631"/>
      <c r="N24" s="631"/>
      <c r="O24" s="631"/>
      <c r="P24" s="631"/>
      <c r="Q24" s="241"/>
      <c r="R24" s="144"/>
      <c r="S24" s="23"/>
      <c r="T24" s="23"/>
      <c r="U24" s="23"/>
      <c r="V24" s="23"/>
      <c r="AD24" s="4"/>
      <c r="AE24" s="4"/>
      <c r="AF24" s="4"/>
      <c r="AG24" s="4"/>
      <c r="AH24" s="4"/>
      <c r="AY24" s="4"/>
      <c r="AZ24" s="4"/>
      <c r="BA24" s="4"/>
      <c r="BB24" s="4"/>
      <c r="BC24" s="4"/>
      <c r="BD24" s="4"/>
      <c r="BE24" s="4"/>
      <c r="BF24" s="4"/>
    </row>
    <row r="25" spans="1:58" s="71" customFormat="1" ht="26.45" customHeight="1">
      <c r="A25" s="636"/>
      <c r="B25" s="594" t="s">
        <v>39</v>
      </c>
      <c r="C25" s="594"/>
      <c r="D25" s="20"/>
      <c r="E25" s="594" t="s">
        <v>123</v>
      </c>
      <c r="F25" s="594"/>
      <c r="G25" s="120"/>
      <c r="H25" s="594" t="s">
        <v>70</v>
      </c>
      <c r="I25" s="594"/>
      <c r="J25" s="120"/>
      <c r="K25" s="594" t="s">
        <v>71</v>
      </c>
      <c r="L25" s="594"/>
      <c r="M25" s="120"/>
      <c r="N25" s="594" t="s">
        <v>88</v>
      </c>
      <c r="O25" s="594"/>
      <c r="P25" s="120"/>
      <c r="Q25" s="594" t="s">
        <v>55</v>
      </c>
      <c r="R25" s="594"/>
      <c r="S25" s="23"/>
      <c r="T25" s="23"/>
      <c r="U25" s="23"/>
      <c r="V25" s="23"/>
      <c r="AD25" s="4"/>
      <c r="AE25" s="4"/>
      <c r="AF25" s="4"/>
      <c r="AG25" s="4"/>
      <c r="AH25" s="4"/>
      <c r="AI25" s="4"/>
      <c r="AK25" s="111"/>
      <c r="AY25" s="4"/>
      <c r="AZ25" s="4"/>
      <c r="BA25" s="4"/>
      <c r="BB25" s="4"/>
      <c r="BC25" s="4"/>
      <c r="BD25" s="4"/>
      <c r="BE25" s="4"/>
      <c r="BF25" s="4"/>
    </row>
    <row r="26" spans="1:58" s="71" customFormat="1" ht="32.25" customHeight="1">
      <c r="A26" s="637"/>
      <c r="B26" s="222" t="s">
        <v>112</v>
      </c>
      <c r="C26" s="183" t="s">
        <v>113</v>
      </c>
      <c r="D26" s="21"/>
      <c r="E26" s="222" t="s">
        <v>112</v>
      </c>
      <c r="F26" s="183" t="s">
        <v>113</v>
      </c>
      <c r="G26" s="183"/>
      <c r="H26" s="222" t="s">
        <v>112</v>
      </c>
      <c r="I26" s="183" t="s">
        <v>113</v>
      </c>
      <c r="J26" s="183"/>
      <c r="K26" s="222" t="s">
        <v>112</v>
      </c>
      <c r="L26" s="183" t="s">
        <v>113</v>
      </c>
      <c r="M26" s="183"/>
      <c r="N26" s="222" t="s">
        <v>112</v>
      </c>
      <c r="O26" s="183" t="s">
        <v>113</v>
      </c>
      <c r="P26" s="183"/>
      <c r="Q26" s="222" t="s">
        <v>112</v>
      </c>
      <c r="R26" s="183" t="s">
        <v>113</v>
      </c>
      <c r="S26" s="23"/>
      <c r="T26" s="23"/>
      <c r="U26" s="23"/>
      <c r="V26" s="23"/>
      <c r="AD26" s="4"/>
      <c r="AE26" s="4"/>
      <c r="AF26" s="4"/>
      <c r="AG26" s="4"/>
      <c r="AH26" s="4"/>
      <c r="AI26" s="4"/>
      <c r="AY26" s="4"/>
      <c r="AZ26" s="4"/>
      <c r="BA26" s="4"/>
      <c r="BB26" s="4"/>
      <c r="BC26" s="4"/>
      <c r="BD26" s="4"/>
      <c r="BE26" s="4"/>
      <c r="BF26" s="4"/>
    </row>
    <row r="27" spans="1:58" ht="2.4500000000000002" customHeight="1">
      <c r="O27" s="88"/>
      <c r="R27" s="88"/>
    </row>
    <row r="28" spans="1:58" s="33" customFormat="1" ht="15">
      <c r="A28" s="106" t="s">
        <v>60</v>
      </c>
      <c r="B28" s="91">
        <f>+E28+H28+K28+N28+Q28</f>
        <v>90</v>
      </c>
      <c r="C28" s="60">
        <f>F28+I28+L28+O28+R28</f>
        <v>100</v>
      </c>
      <c r="D28" s="60"/>
      <c r="E28" s="91">
        <f>SUM(E30:E38)</f>
        <v>0</v>
      </c>
      <c r="F28" s="107">
        <f>E28/B28*100</f>
        <v>0</v>
      </c>
      <c r="G28" s="60"/>
      <c r="H28" s="91">
        <f>SUM(H30:H38)</f>
        <v>25</v>
      </c>
      <c r="I28" s="107">
        <f>H28/B28*100</f>
        <v>27.777777777777779</v>
      </c>
      <c r="J28" s="60"/>
      <c r="K28" s="91">
        <f>SUM(K30:K38)</f>
        <v>16</v>
      </c>
      <c r="L28" s="107">
        <f>K28/B28*100</f>
        <v>17.777777777777779</v>
      </c>
      <c r="M28" s="60"/>
      <c r="N28" s="91">
        <f>SUM(N30:N38)</f>
        <v>45</v>
      </c>
      <c r="O28" s="107">
        <f>N28/B28*100</f>
        <v>50</v>
      </c>
      <c r="P28" s="60"/>
      <c r="Q28" s="91">
        <f>SUM(Q30:Q38)</f>
        <v>4</v>
      </c>
      <c r="R28" s="107">
        <f>Q28/B28*100</f>
        <v>4.4444444444444446</v>
      </c>
      <c r="S28" s="60"/>
      <c r="T28" s="60"/>
      <c r="U28" s="60"/>
      <c r="V28" s="60"/>
      <c r="AD28" s="30"/>
      <c r="AE28" s="30"/>
      <c r="AF28" s="30"/>
      <c r="AG28" s="30"/>
      <c r="AH28" s="30"/>
      <c r="AI28" s="30"/>
    </row>
    <row r="29" spans="1:58" ht="3.6" customHeight="1">
      <c r="C29" s="60"/>
      <c r="F29" s="107"/>
      <c r="I29" s="107"/>
      <c r="L29" s="107"/>
      <c r="O29" s="107"/>
      <c r="R29" s="107"/>
    </row>
    <row r="30" spans="1:58" ht="15">
      <c r="A30" s="24" t="s">
        <v>89</v>
      </c>
      <c r="B30" s="92">
        <f>E30+H30+K30+N30+Q30</f>
        <v>0</v>
      </c>
      <c r="C30" s="60">
        <f>F30+I30+L30+O30</f>
        <v>0</v>
      </c>
      <c r="E30" s="92">
        <v>0</v>
      </c>
      <c r="F30" s="88">
        <v>0</v>
      </c>
      <c r="H30" s="92">
        <v>0</v>
      </c>
      <c r="I30" s="88">
        <v>0</v>
      </c>
      <c r="K30" s="92">
        <v>0</v>
      </c>
      <c r="L30" s="88">
        <v>0</v>
      </c>
      <c r="N30" s="92">
        <v>0</v>
      </c>
      <c r="O30" s="88">
        <v>0</v>
      </c>
      <c r="Q30" s="92">
        <v>0</v>
      </c>
      <c r="R30" s="88">
        <v>0</v>
      </c>
    </row>
    <row r="31" spans="1:58">
      <c r="A31" s="24" t="s">
        <v>62</v>
      </c>
      <c r="B31" s="92">
        <f>E31+H31+K31+N31+Q31</f>
        <v>1</v>
      </c>
      <c r="C31" s="67">
        <v>100</v>
      </c>
      <c r="E31" s="92">
        <v>0</v>
      </c>
      <c r="F31" s="88">
        <v>0</v>
      </c>
      <c r="H31" s="92">
        <v>0</v>
      </c>
      <c r="I31" s="276">
        <f>H31/B31*100</f>
        <v>0</v>
      </c>
      <c r="K31" s="92">
        <v>0</v>
      </c>
      <c r="L31" s="88">
        <v>0</v>
      </c>
      <c r="N31" s="92">
        <v>1</v>
      </c>
      <c r="O31" s="88">
        <v>1</v>
      </c>
      <c r="Q31" s="92">
        <v>0</v>
      </c>
      <c r="R31" s="88">
        <v>0</v>
      </c>
    </row>
    <row r="32" spans="1:58">
      <c r="A32" s="24" t="s">
        <v>63</v>
      </c>
      <c r="B32" s="92">
        <f t="shared" ref="B32:B38" si="7">E32+H32+K32+N32+Q32</f>
        <v>7</v>
      </c>
      <c r="C32" s="67">
        <f t="shared" ref="C32:C37" si="8">F32+I32+L32+O32+R32</f>
        <v>100</v>
      </c>
      <c r="E32" s="92">
        <v>0</v>
      </c>
      <c r="F32" s="88">
        <f t="shared" ref="F32:F38" si="9">E32/B32*100</f>
        <v>0</v>
      </c>
      <c r="H32" s="92">
        <v>0</v>
      </c>
      <c r="I32" s="88">
        <f t="shared" ref="I32:I38" si="10">H32/B32*100</f>
        <v>0</v>
      </c>
      <c r="K32" s="92">
        <v>2</v>
      </c>
      <c r="L32" s="88">
        <f t="shared" ref="L32:L38" si="11">K32/B32*100</f>
        <v>28.571428571428569</v>
      </c>
      <c r="N32" s="92">
        <v>5</v>
      </c>
      <c r="O32" s="88">
        <f>N32/B32*100</f>
        <v>71.428571428571431</v>
      </c>
      <c r="Q32" s="92">
        <v>0</v>
      </c>
      <c r="R32" s="88">
        <f t="shared" ref="R32:R37" si="12">Q32/B32*100</f>
        <v>0</v>
      </c>
    </row>
    <row r="33" spans="1:44">
      <c r="A33" s="24" t="s">
        <v>64</v>
      </c>
      <c r="B33" s="92">
        <f t="shared" si="7"/>
        <v>23</v>
      </c>
      <c r="C33" s="67">
        <f t="shared" si="8"/>
        <v>100.86956521739131</v>
      </c>
      <c r="E33" s="92">
        <v>0</v>
      </c>
      <c r="F33" s="88">
        <f t="shared" si="9"/>
        <v>0</v>
      </c>
      <c r="H33" s="92">
        <v>9</v>
      </c>
      <c r="I33" s="88">
        <v>40</v>
      </c>
      <c r="K33" s="92">
        <v>3</v>
      </c>
      <c r="L33" s="88">
        <f t="shared" si="11"/>
        <v>13.043478260869565</v>
      </c>
      <c r="N33" s="92">
        <v>11</v>
      </c>
      <c r="O33" s="88">
        <f>N33/B32:B33*100</f>
        <v>47.826086956521742</v>
      </c>
      <c r="Q33" s="92">
        <v>0</v>
      </c>
      <c r="R33" s="88">
        <f t="shared" si="12"/>
        <v>0</v>
      </c>
    </row>
    <row r="34" spans="1:44">
      <c r="A34" s="24" t="s">
        <v>65</v>
      </c>
      <c r="B34" s="92">
        <f t="shared" si="7"/>
        <v>19</v>
      </c>
      <c r="C34" s="67">
        <f t="shared" si="8"/>
        <v>100</v>
      </c>
      <c r="E34" s="92">
        <v>0</v>
      </c>
      <c r="F34" s="88">
        <f t="shared" si="9"/>
        <v>0</v>
      </c>
      <c r="H34" s="92">
        <v>3</v>
      </c>
      <c r="I34" s="88">
        <f t="shared" si="10"/>
        <v>15.789473684210526</v>
      </c>
      <c r="K34" s="92">
        <v>3</v>
      </c>
      <c r="L34" s="88">
        <f t="shared" si="11"/>
        <v>15.789473684210526</v>
      </c>
      <c r="N34" s="92">
        <v>13</v>
      </c>
      <c r="O34" s="88">
        <f>N34/B33:B34*100</f>
        <v>68.421052631578945</v>
      </c>
      <c r="Q34" s="92">
        <v>0</v>
      </c>
      <c r="R34" s="88">
        <f t="shared" si="12"/>
        <v>0</v>
      </c>
    </row>
    <row r="35" spans="1:44">
      <c r="A35" s="24" t="s">
        <v>66</v>
      </c>
      <c r="B35" s="92">
        <f t="shared" si="7"/>
        <v>13</v>
      </c>
      <c r="C35" s="67">
        <f t="shared" si="8"/>
        <v>100</v>
      </c>
      <c r="E35" s="92">
        <v>0</v>
      </c>
      <c r="F35" s="88">
        <f t="shared" si="9"/>
        <v>0</v>
      </c>
      <c r="H35" s="92">
        <v>2</v>
      </c>
      <c r="I35" s="88">
        <f t="shared" si="10"/>
        <v>15.384615384615385</v>
      </c>
      <c r="K35" s="92">
        <v>3</v>
      </c>
      <c r="L35" s="88">
        <f t="shared" si="11"/>
        <v>23.076923076923077</v>
      </c>
      <c r="N35" s="92">
        <v>8</v>
      </c>
      <c r="O35" s="88">
        <f>N35/B35*100</f>
        <v>61.53846153846154</v>
      </c>
      <c r="Q35" s="92">
        <v>0</v>
      </c>
      <c r="R35" s="88">
        <f t="shared" si="12"/>
        <v>0</v>
      </c>
    </row>
    <row r="36" spans="1:44">
      <c r="A36" s="24" t="s">
        <v>67</v>
      </c>
      <c r="B36" s="92">
        <f t="shared" si="7"/>
        <v>16</v>
      </c>
      <c r="C36" s="67">
        <f t="shared" si="8"/>
        <v>100</v>
      </c>
      <c r="E36" s="92">
        <v>0</v>
      </c>
      <c r="F36" s="88">
        <f t="shared" si="9"/>
        <v>0</v>
      </c>
      <c r="H36" s="92">
        <v>6</v>
      </c>
      <c r="I36" s="88">
        <f t="shared" si="10"/>
        <v>37.5</v>
      </c>
      <c r="K36" s="92">
        <v>4</v>
      </c>
      <c r="L36" s="88">
        <f t="shared" si="11"/>
        <v>25</v>
      </c>
      <c r="N36" s="92">
        <v>5</v>
      </c>
      <c r="O36" s="88">
        <f>N36/B36*100</f>
        <v>31.25</v>
      </c>
      <c r="Q36" s="92">
        <v>1</v>
      </c>
      <c r="R36" s="88">
        <f t="shared" si="12"/>
        <v>6.25</v>
      </c>
    </row>
    <row r="37" spans="1:44">
      <c r="A37" s="24" t="s">
        <v>138</v>
      </c>
      <c r="B37" s="92">
        <f t="shared" si="7"/>
        <v>2</v>
      </c>
      <c r="C37" s="67">
        <f t="shared" si="8"/>
        <v>100</v>
      </c>
      <c r="E37" s="92">
        <v>0</v>
      </c>
      <c r="F37" s="88">
        <f t="shared" si="9"/>
        <v>0</v>
      </c>
      <c r="H37" s="92">
        <v>0</v>
      </c>
      <c r="I37" s="88">
        <f t="shared" si="10"/>
        <v>0</v>
      </c>
      <c r="K37" s="92">
        <v>1</v>
      </c>
      <c r="L37" s="88">
        <f t="shared" si="11"/>
        <v>50</v>
      </c>
      <c r="N37" s="92">
        <v>1</v>
      </c>
      <c r="O37" s="88">
        <f>N37/B37*100</f>
        <v>50</v>
      </c>
      <c r="Q37" s="92">
        <v>0</v>
      </c>
      <c r="R37" s="88">
        <f t="shared" si="12"/>
        <v>0</v>
      </c>
    </row>
    <row r="38" spans="1:44">
      <c r="A38" s="109" t="s">
        <v>55</v>
      </c>
      <c r="B38" s="97">
        <f t="shared" si="7"/>
        <v>9</v>
      </c>
      <c r="C38" s="69">
        <f>F38+I38+L38+O38+R38</f>
        <v>100</v>
      </c>
      <c r="D38" s="69"/>
      <c r="E38" s="97">
        <v>0</v>
      </c>
      <c r="F38" s="89">
        <f t="shared" si="9"/>
        <v>0</v>
      </c>
      <c r="G38" s="69"/>
      <c r="H38" s="97">
        <v>5</v>
      </c>
      <c r="I38" s="89">
        <f t="shared" si="10"/>
        <v>55.555555555555557</v>
      </c>
      <c r="J38" s="69"/>
      <c r="K38" s="97">
        <v>0</v>
      </c>
      <c r="L38" s="89">
        <f t="shared" si="11"/>
        <v>0</v>
      </c>
      <c r="M38" s="69"/>
      <c r="N38" s="97">
        <v>1</v>
      </c>
      <c r="O38" s="89">
        <f>N38/B38*100</f>
        <v>11.111111111111111</v>
      </c>
      <c r="P38" s="69"/>
      <c r="Q38" s="97">
        <v>3</v>
      </c>
      <c r="R38" s="89">
        <f>Q38/B38*100</f>
        <v>33.333333333333329</v>
      </c>
    </row>
    <row r="39" spans="1:44" ht="3" customHeight="1"/>
    <row r="40" spans="1:44" s="149" customFormat="1" ht="18.75" customHeight="1">
      <c r="A40" s="595" t="s">
        <v>128</v>
      </c>
      <c r="B40" s="595"/>
      <c r="C40" s="595"/>
      <c r="D40" s="595"/>
      <c r="E40" s="595"/>
      <c r="F40" s="595"/>
      <c r="G40" s="595"/>
      <c r="H40" s="595"/>
      <c r="I40" s="595"/>
      <c r="J40" s="595"/>
      <c r="K40" s="595"/>
      <c r="L40" s="595"/>
      <c r="M40" s="595"/>
      <c r="N40" s="595"/>
      <c r="O40" s="595"/>
      <c r="P40" s="595"/>
      <c r="Q40" s="595"/>
      <c r="R40" s="595"/>
      <c r="S40" s="595"/>
      <c r="T40" s="595"/>
      <c r="U40" s="595"/>
      <c r="V40" s="595"/>
      <c r="W40" s="152"/>
      <c r="X40" s="221"/>
      <c r="Z40" s="152"/>
      <c r="AA40" s="221"/>
      <c r="AC40" s="152"/>
      <c r="AD40" s="221"/>
      <c r="AF40" s="152"/>
      <c r="AG40" s="221"/>
      <c r="AJ40" s="221"/>
      <c r="AL40" s="150"/>
      <c r="AM40" s="150"/>
      <c r="AN40" s="150"/>
      <c r="AO40" s="150"/>
      <c r="AP40" s="150"/>
      <c r="AQ40" s="150"/>
      <c r="AR40" s="150"/>
    </row>
    <row r="61" spans="31:35" ht="15">
      <c r="AE61" s="634"/>
      <c r="AF61" s="634"/>
      <c r="AG61" s="634"/>
      <c r="AH61" s="634"/>
      <c r="AI61" s="634"/>
    </row>
    <row r="62" spans="31:35">
      <c r="AE62" s="108"/>
      <c r="AF62" s="44"/>
      <c r="AG62" s="44"/>
      <c r="AH62" s="44"/>
      <c r="AI62" s="44"/>
    </row>
    <row r="63" spans="31:35">
      <c r="AE63" s="80"/>
      <c r="AF63" s="189"/>
      <c r="AG63" s="189"/>
      <c r="AH63" s="189"/>
      <c r="AI63" s="189"/>
    </row>
    <row r="64" spans="31:35" ht="15">
      <c r="AE64" s="110"/>
      <c r="AF64" s="100"/>
      <c r="AG64" s="100"/>
      <c r="AH64" s="100"/>
      <c r="AI64" s="100"/>
    </row>
    <row r="65" spans="31:35">
      <c r="AE65" s="108"/>
      <c r="AF65" s="90"/>
      <c r="AG65" s="90"/>
      <c r="AH65" s="90"/>
      <c r="AI65" s="90"/>
    </row>
    <row r="66" spans="31:35">
      <c r="AE66" s="108"/>
      <c r="AF66" s="90"/>
      <c r="AG66" s="90"/>
      <c r="AH66" s="90"/>
      <c r="AI66" s="90"/>
    </row>
    <row r="67" spans="31:35">
      <c r="AE67" s="108"/>
      <c r="AF67" s="90"/>
      <c r="AG67" s="90"/>
      <c r="AH67" s="90"/>
      <c r="AI67" s="90"/>
    </row>
    <row r="68" spans="31:35">
      <c r="AE68" s="108"/>
      <c r="AF68" s="90"/>
      <c r="AG68" s="90"/>
      <c r="AH68" s="90"/>
      <c r="AI68" s="90"/>
    </row>
    <row r="69" spans="31:35">
      <c r="AE69" s="108"/>
      <c r="AF69" s="90"/>
      <c r="AG69" s="90"/>
      <c r="AH69" s="90"/>
      <c r="AI69" s="90"/>
    </row>
    <row r="70" spans="31:35">
      <c r="AE70" s="108"/>
      <c r="AF70" s="90"/>
      <c r="AG70" s="90"/>
      <c r="AH70" s="90"/>
      <c r="AI70" s="90"/>
    </row>
    <row r="71" spans="31:35">
      <c r="AE71" s="108"/>
      <c r="AF71" s="90"/>
      <c r="AG71" s="90"/>
      <c r="AH71" s="90"/>
      <c r="AI71" s="90"/>
    </row>
    <row r="72" spans="31:35">
      <c r="AE72" s="108"/>
      <c r="AF72" s="90"/>
      <c r="AG72" s="90"/>
      <c r="AH72" s="90"/>
      <c r="AI72" s="90"/>
    </row>
    <row r="73" spans="31:35">
      <c r="AE73" s="108"/>
      <c r="AF73" s="90"/>
      <c r="AG73" s="90"/>
      <c r="AH73" s="90"/>
      <c r="AI73" s="90"/>
    </row>
    <row r="75" spans="31:35">
      <c r="AE75" s="108"/>
      <c r="AF75" s="90"/>
      <c r="AG75" s="90"/>
      <c r="AH75" s="90"/>
      <c r="AI75" s="90"/>
    </row>
    <row r="76" spans="31:35">
      <c r="AE76" s="182"/>
      <c r="AF76" s="182"/>
      <c r="AG76" s="182"/>
      <c r="AH76" s="44"/>
      <c r="AI76" s="44"/>
    </row>
    <row r="77" spans="31:35" ht="15">
      <c r="AE77" s="634"/>
      <c r="AF77" s="634"/>
      <c r="AG77" s="634"/>
      <c r="AH77" s="634"/>
      <c r="AI77" s="634"/>
    </row>
    <row r="78" spans="31:35">
      <c r="AE78" s="108"/>
      <c r="AF78" s="25"/>
      <c r="AG78" s="25"/>
      <c r="AH78" s="25"/>
      <c r="AI78" s="25"/>
    </row>
    <row r="79" spans="31:35">
      <c r="AE79" s="80"/>
      <c r="AF79" s="189"/>
      <c r="AG79" s="189"/>
      <c r="AH79" s="189"/>
      <c r="AI79" s="189"/>
    </row>
    <row r="80" spans="31:35" ht="15">
      <c r="AE80" s="110"/>
      <c r="AF80" s="100"/>
      <c r="AG80" s="100"/>
      <c r="AH80" s="100"/>
      <c r="AI80" s="100"/>
    </row>
    <row r="81" spans="31:35">
      <c r="AE81" s="108"/>
      <c r="AF81" s="90"/>
      <c r="AG81" s="90"/>
      <c r="AH81" s="90"/>
      <c r="AI81" s="90"/>
    </row>
    <row r="82" spans="31:35">
      <c r="AE82" s="108"/>
      <c r="AF82" s="90"/>
      <c r="AG82" s="90"/>
      <c r="AH82" s="90"/>
      <c r="AI82" s="90"/>
    </row>
    <row r="83" spans="31:35">
      <c r="AE83" s="108"/>
      <c r="AF83" s="90"/>
      <c r="AG83" s="90"/>
      <c r="AH83" s="90"/>
      <c r="AI83" s="90"/>
    </row>
    <row r="84" spans="31:35">
      <c r="AE84" s="108"/>
      <c r="AF84" s="90"/>
      <c r="AG84" s="90"/>
      <c r="AH84" s="90"/>
      <c r="AI84" s="90"/>
    </row>
    <row r="85" spans="31:35">
      <c r="AE85" s="108"/>
      <c r="AF85" s="90"/>
      <c r="AG85" s="90"/>
      <c r="AH85" s="90"/>
      <c r="AI85" s="90"/>
    </row>
    <row r="86" spans="31:35">
      <c r="AE86" s="108"/>
      <c r="AF86" s="90"/>
      <c r="AG86" s="90"/>
      <c r="AH86" s="90"/>
      <c r="AI86" s="90"/>
    </row>
    <row r="87" spans="31:35">
      <c r="AE87" s="108"/>
      <c r="AF87" s="90"/>
      <c r="AG87" s="90"/>
      <c r="AH87" s="90"/>
      <c r="AI87" s="90"/>
    </row>
    <row r="88" spans="31:35">
      <c r="AE88" s="108"/>
      <c r="AF88" s="90"/>
      <c r="AG88" s="90"/>
      <c r="AH88" s="90"/>
      <c r="AI88" s="90"/>
    </row>
    <row r="89" spans="31:35">
      <c r="AE89" s="108"/>
      <c r="AF89" s="90"/>
      <c r="AG89" s="90"/>
      <c r="AH89" s="90"/>
      <c r="AI89" s="90"/>
    </row>
  </sheetData>
  <mergeCells count="22">
    <mergeCell ref="A1:R1"/>
    <mergeCell ref="A22:R22"/>
    <mergeCell ref="Q4:R4"/>
    <mergeCell ref="AE61:AI61"/>
    <mergeCell ref="B3:P3"/>
    <mergeCell ref="A3:A5"/>
    <mergeCell ref="B4:C4"/>
    <mergeCell ref="N4:O4"/>
    <mergeCell ref="K4:L4"/>
    <mergeCell ref="H4:I4"/>
    <mergeCell ref="E4:F4"/>
    <mergeCell ref="A20:V20"/>
    <mergeCell ref="A40:V40"/>
    <mergeCell ref="AE77:AI77"/>
    <mergeCell ref="K25:L25"/>
    <mergeCell ref="N25:O25"/>
    <mergeCell ref="A24:A26"/>
    <mergeCell ref="B24:P24"/>
    <mergeCell ref="B25:C25"/>
    <mergeCell ref="E25:F25"/>
    <mergeCell ref="H25:I25"/>
    <mergeCell ref="Q25:R25"/>
  </mergeCells>
  <phoneticPr fontId="8" type="noConversion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72" fitToWidth="2" orientation="landscape" r:id="rId1"/>
  <rowBreaks count="1" manualBreakCount="1">
    <brk id="21" max="16383" man="1"/>
  </rowBreaks>
  <colBreaks count="1" manualBreakCount="1">
    <brk id="16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AR120"/>
  <sheetViews>
    <sheetView showGridLines="0" workbookViewId="0">
      <selection activeCell="J1" sqref="J1"/>
    </sheetView>
  </sheetViews>
  <sheetFormatPr baseColWidth="10" defaultColWidth="11.5703125" defaultRowHeight="15"/>
  <cols>
    <col min="1" max="1" width="30.140625" style="1" customWidth="1"/>
    <col min="2" max="2" width="0.5703125" style="1" customWidth="1"/>
    <col min="3" max="3" width="12.7109375" style="33" customWidth="1"/>
    <col min="4" max="4" width="0.28515625" style="1" customWidth="1"/>
    <col min="5" max="5" width="16.42578125" style="1" customWidth="1"/>
    <col min="6" max="6" width="11.5703125" style="1"/>
    <col min="7" max="7" width="16.140625" style="216" customWidth="1"/>
    <col min="8" max="8" width="11.5703125" style="216"/>
    <col min="9" max="9" width="0.42578125" style="1" customWidth="1"/>
    <col min="10" max="19" width="11.5703125" style="1"/>
    <col min="20" max="26" width="11.5703125" style="3"/>
    <col min="27" max="16384" width="11.5703125" style="1"/>
  </cols>
  <sheetData>
    <row r="1" spans="1:28" ht="14.45" customHeight="1">
      <c r="A1" s="593" t="s">
        <v>149</v>
      </c>
      <c r="B1" s="593"/>
      <c r="C1" s="593"/>
      <c r="D1" s="593"/>
      <c r="E1" s="593"/>
      <c r="F1" s="593"/>
      <c r="G1" s="593"/>
      <c r="H1" s="593"/>
      <c r="I1" s="593"/>
    </row>
    <row r="2" spans="1:28" ht="28.9" customHeight="1">
      <c r="A2" s="593"/>
      <c r="B2" s="593"/>
      <c r="C2" s="593"/>
      <c r="D2" s="593"/>
      <c r="E2" s="593"/>
      <c r="F2" s="593"/>
      <c r="G2" s="593"/>
      <c r="H2" s="593"/>
      <c r="I2" s="593"/>
      <c r="J2" s="639"/>
      <c r="K2" s="639"/>
      <c r="L2" s="639"/>
      <c r="M2" s="639"/>
    </row>
    <row r="3" spans="1:28" ht="3" customHeight="1"/>
    <row r="4" spans="1:28">
      <c r="A4" s="617" t="s">
        <v>10</v>
      </c>
      <c r="B4" s="145"/>
      <c r="C4" s="612" t="s">
        <v>90</v>
      </c>
      <c r="D4" s="145"/>
      <c r="E4" s="643" t="s">
        <v>126</v>
      </c>
      <c r="F4" s="643"/>
      <c r="G4" s="641">
        <v>2020</v>
      </c>
      <c r="H4" s="641"/>
      <c r="I4" s="65"/>
    </row>
    <row r="5" spans="1:28" ht="30">
      <c r="A5" s="618"/>
      <c r="B5" s="146"/>
      <c r="C5" s="614"/>
      <c r="D5" s="146"/>
      <c r="E5" s="186" t="s">
        <v>91</v>
      </c>
      <c r="F5" s="186" t="s">
        <v>11</v>
      </c>
      <c r="G5" s="243" t="s">
        <v>91</v>
      </c>
      <c r="H5" s="243" t="s">
        <v>11</v>
      </c>
      <c r="I5" s="66"/>
      <c r="N5" s="3"/>
      <c r="O5" s="29"/>
      <c r="P5" s="63"/>
    </row>
    <row r="6" spans="1:28" ht="2.4500000000000002" customHeight="1">
      <c r="A6" s="185"/>
      <c r="B6" s="29"/>
      <c r="C6" s="283"/>
      <c r="D6" s="29"/>
      <c r="G6" s="244"/>
      <c r="H6" s="244"/>
      <c r="N6" s="3"/>
      <c r="O6" s="29"/>
      <c r="P6" s="63"/>
      <c r="AB6" s="77">
        <v>4.9019607843137258</v>
      </c>
    </row>
    <row r="7" spans="1:28">
      <c r="A7" s="30" t="s">
        <v>14</v>
      </c>
      <c r="B7" s="31"/>
      <c r="C7" s="62">
        <f>(G7+E7)/(H7+F7)*1000</f>
        <v>8.0438798811204055</v>
      </c>
      <c r="D7" s="31"/>
      <c r="E7" s="60">
        <v>371</v>
      </c>
      <c r="F7" s="60">
        <v>47390</v>
      </c>
      <c r="G7" s="61">
        <v>330</v>
      </c>
      <c r="H7" s="61">
        <v>39757</v>
      </c>
      <c r="N7" s="3"/>
      <c r="O7" s="29"/>
      <c r="P7" s="63"/>
      <c r="AA7" s="30"/>
    </row>
    <row r="8" spans="1:28">
      <c r="A8" s="30" t="s">
        <v>15</v>
      </c>
      <c r="B8" s="31"/>
      <c r="C8" s="62">
        <f>(G8+E8)/(H8+F8)*1000</f>
        <v>7.9087240204231168</v>
      </c>
      <c r="D8" s="31"/>
      <c r="E8" s="60">
        <v>357</v>
      </c>
      <c r="F8" s="60">
        <v>46666</v>
      </c>
      <c r="G8" s="61">
        <v>323</v>
      </c>
      <c r="H8" s="61">
        <v>39315</v>
      </c>
      <c r="N8" s="3"/>
      <c r="O8" s="29"/>
      <c r="P8" s="63"/>
    </row>
    <row r="9" spans="1:28">
      <c r="A9" s="30" t="s">
        <v>16</v>
      </c>
      <c r="B9" s="31"/>
      <c r="C9" s="62">
        <v>0</v>
      </c>
      <c r="D9" s="31"/>
      <c r="E9" s="60">
        <v>11</v>
      </c>
      <c r="F9" s="60">
        <v>680</v>
      </c>
      <c r="G9" s="61">
        <v>5</v>
      </c>
      <c r="H9" s="61">
        <v>425</v>
      </c>
      <c r="N9" s="3"/>
      <c r="O9" s="29"/>
      <c r="P9" s="63"/>
      <c r="AA9" s="30"/>
    </row>
    <row r="10" spans="1:28">
      <c r="A10" s="30" t="s">
        <v>17</v>
      </c>
      <c r="B10" s="31"/>
      <c r="C10" s="62">
        <v>0</v>
      </c>
      <c r="D10" s="31"/>
      <c r="E10" s="60">
        <v>0</v>
      </c>
      <c r="F10" s="60">
        <v>0</v>
      </c>
      <c r="G10" s="61">
        <v>0</v>
      </c>
      <c r="H10" s="245">
        <v>1</v>
      </c>
      <c r="M10" s="31"/>
      <c r="N10" s="77"/>
      <c r="O10" s="29"/>
      <c r="P10" s="63"/>
      <c r="W10" s="26"/>
      <c r="AA10" s="30"/>
    </row>
    <row r="11" spans="1:28">
      <c r="A11" s="30" t="s">
        <v>18</v>
      </c>
      <c r="B11" s="31"/>
      <c r="C11" s="62">
        <v>0</v>
      </c>
      <c r="D11" s="31"/>
      <c r="E11" s="67">
        <v>3</v>
      </c>
      <c r="F11" s="67">
        <v>44</v>
      </c>
      <c r="G11" s="212">
        <v>2</v>
      </c>
      <c r="H11" s="212">
        <v>16</v>
      </c>
      <c r="N11" s="77"/>
      <c r="O11" s="29"/>
      <c r="P11" s="63"/>
      <c r="W11" s="26"/>
    </row>
    <row r="12" spans="1:28" ht="3" customHeight="1">
      <c r="A12" s="185"/>
      <c r="B12" s="29"/>
      <c r="C12" s="62"/>
      <c r="D12" s="29"/>
      <c r="E12" s="14"/>
      <c r="G12" s="246"/>
      <c r="H12" s="247"/>
      <c r="N12" s="77"/>
      <c r="O12" s="29"/>
      <c r="P12" s="63"/>
      <c r="W12" s="26"/>
    </row>
    <row r="13" spans="1:28">
      <c r="A13" s="3" t="s">
        <v>19</v>
      </c>
      <c r="B13" s="29"/>
      <c r="C13" s="62">
        <f t="shared" ref="C13:C31" si="0">(G13+E13)/(H13+F13)*1000</f>
        <v>5.7142857142857144</v>
      </c>
      <c r="D13" s="29"/>
      <c r="E13" s="67">
        <v>3</v>
      </c>
      <c r="F13" s="68">
        <v>564</v>
      </c>
      <c r="G13" s="92">
        <v>3</v>
      </c>
      <c r="H13" s="212">
        <v>486</v>
      </c>
      <c r="N13" s="77"/>
      <c r="O13" s="29"/>
      <c r="P13" s="63"/>
      <c r="W13" s="26"/>
    </row>
    <row r="14" spans="1:28">
      <c r="A14" s="3" t="s">
        <v>20</v>
      </c>
      <c r="B14" s="29"/>
      <c r="C14" s="62">
        <f t="shared" si="0"/>
        <v>5.9717698154180239</v>
      </c>
      <c r="D14" s="29"/>
      <c r="E14" s="67">
        <v>5</v>
      </c>
      <c r="F14" s="44">
        <v>1002</v>
      </c>
      <c r="G14" s="92">
        <v>6</v>
      </c>
      <c r="H14" s="212">
        <v>840</v>
      </c>
      <c r="N14" s="77"/>
      <c r="O14" s="29"/>
      <c r="P14" s="63"/>
      <c r="W14" s="26"/>
    </row>
    <row r="15" spans="1:28">
      <c r="A15" s="3" t="s">
        <v>21</v>
      </c>
      <c r="B15" s="29"/>
      <c r="C15" s="62">
        <f t="shared" si="0"/>
        <v>7.7265277452587213</v>
      </c>
      <c r="D15" s="29"/>
      <c r="E15" s="67">
        <v>21</v>
      </c>
      <c r="F15" s="44">
        <v>2308</v>
      </c>
      <c r="G15" s="92">
        <v>12</v>
      </c>
      <c r="H15" s="212">
        <v>1963</v>
      </c>
      <c r="N15" s="77"/>
      <c r="O15" s="31"/>
      <c r="P15" s="62"/>
      <c r="W15" s="26"/>
    </row>
    <row r="16" spans="1:28">
      <c r="A16" s="3" t="s">
        <v>22</v>
      </c>
      <c r="B16" s="29"/>
      <c r="C16" s="62">
        <f t="shared" si="0"/>
        <v>6.1728395061728394</v>
      </c>
      <c r="D16" s="29"/>
      <c r="E16" s="67">
        <v>9</v>
      </c>
      <c r="F16" s="44">
        <v>1000</v>
      </c>
      <c r="G16" s="92">
        <v>3</v>
      </c>
      <c r="H16" s="212">
        <v>944</v>
      </c>
      <c r="N16" s="77"/>
      <c r="O16" s="29"/>
      <c r="P16" s="63"/>
      <c r="W16" s="26"/>
    </row>
    <row r="17" spans="1:27">
      <c r="A17" s="3" t="s">
        <v>23</v>
      </c>
      <c r="B17" s="29"/>
      <c r="C17" s="62">
        <f t="shared" si="0"/>
        <v>12.244897959183673</v>
      </c>
      <c r="D17" s="29"/>
      <c r="E17" s="67">
        <v>4</v>
      </c>
      <c r="F17" s="44">
        <v>414</v>
      </c>
      <c r="G17" s="92">
        <v>5</v>
      </c>
      <c r="H17" s="212">
        <v>321</v>
      </c>
      <c r="N17" s="77"/>
      <c r="O17" s="29"/>
      <c r="P17" s="63"/>
      <c r="W17" s="26"/>
    </row>
    <row r="18" spans="1:27">
      <c r="A18" s="3" t="s">
        <v>92</v>
      </c>
      <c r="B18" s="29"/>
      <c r="C18" s="62">
        <f t="shared" si="0"/>
        <v>6.3667232597623089</v>
      </c>
      <c r="D18" s="29"/>
      <c r="E18" s="67">
        <v>18</v>
      </c>
      <c r="F18" s="44">
        <v>2478</v>
      </c>
      <c r="G18" s="92">
        <v>12</v>
      </c>
      <c r="H18" s="212">
        <v>2234</v>
      </c>
      <c r="N18" s="77"/>
      <c r="O18" s="29"/>
      <c r="P18" s="63"/>
      <c r="W18" s="26"/>
    </row>
    <row r="19" spans="1:27">
      <c r="A19" s="3" t="s">
        <v>25</v>
      </c>
      <c r="B19" s="29"/>
      <c r="C19" s="62">
        <f t="shared" si="0"/>
        <v>9.1084252933963921</v>
      </c>
      <c r="D19" s="29"/>
      <c r="E19" s="67">
        <v>28</v>
      </c>
      <c r="F19" s="44">
        <v>3022</v>
      </c>
      <c r="G19" s="92">
        <v>24</v>
      </c>
      <c r="H19" s="212">
        <v>2687</v>
      </c>
      <c r="N19" s="77"/>
      <c r="O19" s="29"/>
      <c r="P19" s="63"/>
      <c r="W19" s="26"/>
    </row>
    <row r="20" spans="1:27">
      <c r="A20" s="3" t="s">
        <v>26</v>
      </c>
      <c r="B20" s="29"/>
      <c r="C20" s="62">
        <f t="shared" si="0"/>
        <v>5.9988002399520104</v>
      </c>
      <c r="D20" s="29"/>
      <c r="E20" s="67">
        <v>5</v>
      </c>
      <c r="F20" s="44">
        <v>909</v>
      </c>
      <c r="G20" s="92">
        <v>5</v>
      </c>
      <c r="H20" s="212">
        <v>758</v>
      </c>
      <c r="M20" s="31"/>
      <c r="N20" s="77"/>
      <c r="O20" s="29"/>
      <c r="P20" s="63"/>
      <c r="V20" s="30"/>
      <c r="W20" s="102"/>
    </row>
    <row r="21" spans="1:27">
      <c r="A21" s="3" t="s">
        <v>27</v>
      </c>
      <c r="B21" s="29"/>
      <c r="C21" s="62">
        <f t="shared" si="0"/>
        <v>7.7387821600705999</v>
      </c>
      <c r="D21" s="29"/>
      <c r="E21" s="67">
        <v>56</v>
      </c>
      <c r="F21" s="44">
        <v>7887</v>
      </c>
      <c r="G21" s="92">
        <v>58</v>
      </c>
      <c r="H21" s="212">
        <v>6844</v>
      </c>
      <c r="M21" s="31"/>
      <c r="N21" s="77"/>
      <c r="O21" s="29"/>
      <c r="P21" s="63"/>
      <c r="W21" s="26"/>
    </row>
    <row r="22" spans="1:27">
      <c r="A22" s="3" t="s">
        <v>28</v>
      </c>
      <c r="B22" s="29"/>
      <c r="C22" s="62">
        <f t="shared" si="0"/>
        <v>10.11326860841424</v>
      </c>
      <c r="D22" s="29"/>
      <c r="E22" s="67">
        <v>11</v>
      </c>
      <c r="F22" s="44">
        <v>1312</v>
      </c>
      <c r="G22" s="92">
        <v>14</v>
      </c>
      <c r="H22" s="212">
        <v>1160</v>
      </c>
      <c r="N22" s="77"/>
      <c r="O22" s="29"/>
      <c r="P22" s="63"/>
      <c r="W22" s="26"/>
    </row>
    <row r="23" spans="1:27">
      <c r="A23" s="3" t="s">
        <v>29</v>
      </c>
      <c r="B23" s="29"/>
      <c r="C23" s="62">
        <f t="shared" si="0"/>
        <v>3.2502708559046587</v>
      </c>
      <c r="D23" s="29"/>
      <c r="E23" s="67">
        <v>2</v>
      </c>
      <c r="F23" s="44">
        <v>497</v>
      </c>
      <c r="G23" s="92">
        <v>1</v>
      </c>
      <c r="H23" s="212">
        <v>426</v>
      </c>
      <c r="N23" s="77"/>
      <c r="O23" s="29"/>
      <c r="P23" s="63"/>
      <c r="W23" s="26"/>
    </row>
    <row r="24" spans="1:27">
      <c r="A24" s="3" t="s">
        <v>30</v>
      </c>
      <c r="B24" s="29"/>
      <c r="C24" s="62">
        <f t="shared" si="0"/>
        <v>8.050314465408805</v>
      </c>
      <c r="D24" s="29"/>
      <c r="E24" s="67">
        <v>134</v>
      </c>
      <c r="F24" s="44">
        <v>17634</v>
      </c>
      <c r="G24" s="92">
        <v>122</v>
      </c>
      <c r="H24" s="212">
        <v>14166</v>
      </c>
      <c r="N24" s="77"/>
      <c r="O24" s="29"/>
      <c r="P24" s="63"/>
      <c r="W24" s="26"/>
    </row>
    <row r="25" spans="1:27">
      <c r="A25" s="3" t="s">
        <v>31</v>
      </c>
      <c r="B25" s="29"/>
      <c r="C25" s="62">
        <f t="shared" si="0"/>
        <v>6.0753341433778862</v>
      </c>
      <c r="D25" s="29"/>
      <c r="E25" s="67">
        <v>6</v>
      </c>
      <c r="F25" s="44">
        <v>904</v>
      </c>
      <c r="G25" s="92">
        <v>4</v>
      </c>
      <c r="H25" s="212">
        <v>742</v>
      </c>
      <c r="N25" s="77"/>
      <c r="W25" s="26"/>
    </row>
    <row r="26" spans="1:27">
      <c r="A26" s="3" t="s">
        <v>32</v>
      </c>
      <c r="B26" s="29"/>
      <c r="C26" s="62">
        <f t="shared" si="0"/>
        <v>5.0864699898270604</v>
      </c>
      <c r="D26" s="29"/>
      <c r="E26" s="67">
        <v>1</v>
      </c>
      <c r="F26" s="44">
        <v>539</v>
      </c>
      <c r="G26" s="92">
        <v>4</v>
      </c>
      <c r="H26" s="212">
        <v>444</v>
      </c>
      <c r="N26" s="77"/>
      <c r="W26" s="26"/>
    </row>
    <row r="27" spans="1:27">
      <c r="A27" s="3" t="s">
        <v>33</v>
      </c>
      <c r="B27" s="29"/>
      <c r="C27" s="62">
        <f t="shared" si="0"/>
        <v>6.941001487357461</v>
      </c>
      <c r="D27" s="29"/>
      <c r="E27" s="67">
        <v>12</v>
      </c>
      <c r="F27" s="44">
        <v>1100</v>
      </c>
      <c r="G27" s="92">
        <v>2</v>
      </c>
      <c r="H27" s="212">
        <v>917</v>
      </c>
      <c r="N27" s="77"/>
      <c r="W27" s="26"/>
    </row>
    <row r="28" spans="1:27">
      <c r="A28" s="3" t="s">
        <v>34</v>
      </c>
      <c r="B28" s="29"/>
      <c r="C28" s="62">
        <f t="shared" si="0"/>
        <v>11.182108626198083</v>
      </c>
      <c r="D28" s="29"/>
      <c r="E28" s="67">
        <v>7</v>
      </c>
      <c r="F28" s="44">
        <v>696</v>
      </c>
      <c r="G28" s="92">
        <v>7</v>
      </c>
      <c r="H28" s="212">
        <v>556</v>
      </c>
      <c r="N28" s="77"/>
      <c r="W28" s="26"/>
    </row>
    <row r="29" spans="1:27">
      <c r="A29" s="3" t="s">
        <v>35</v>
      </c>
      <c r="B29" s="29"/>
      <c r="C29" s="62">
        <f t="shared" si="0"/>
        <v>10.82890332742666</v>
      </c>
      <c r="D29" s="29"/>
      <c r="E29" s="67">
        <v>26</v>
      </c>
      <c r="F29" s="44">
        <v>2784</v>
      </c>
      <c r="G29" s="92">
        <v>29</v>
      </c>
      <c r="H29" s="212">
        <v>2295</v>
      </c>
      <c r="W29" s="26"/>
    </row>
    <row r="30" spans="1:27">
      <c r="A30" s="3" t="s">
        <v>36</v>
      </c>
      <c r="B30" s="29"/>
      <c r="C30" s="62">
        <f t="shared" si="0"/>
        <v>4.4614404079031234</v>
      </c>
      <c r="D30" s="29"/>
      <c r="E30" s="67">
        <v>3</v>
      </c>
      <c r="F30" s="44">
        <v>806</v>
      </c>
      <c r="G30" s="92">
        <v>4</v>
      </c>
      <c r="H30" s="212">
        <v>763</v>
      </c>
      <c r="W30" s="26"/>
    </row>
    <row r="31" spans="1:27" ht="15.75">
      <c r="A31" s="3" t="s">
        <v>37</v>
      </c>
      <c r="B31" s="29"/>
      <c r="C31" s="62">
        <f t="shared" si="0"/>
        <v>8.9001907183725368</v>
      </c>
      <c r="D31" s="29"/>
      <c r="E31" s="67">
        <v>6</v>
      </c>
      <c r="F31" s="44">
        <v>810</v>
      </c>
      <c r="G31" s="212">
        <v>8</v>
      </c>
      <c r="H31" s="212">
        <v>763</v>
      </c>
      <c r="V31" s="64"/>
      <c r="W31" s="64"/>
      <c r="AA31" s="185"/>
    </row>
    <row r="32" spans="1:27" ht="17.45" customHeight="1">
      <c r="A32" s="5" t="s">
        <v>38</v>
      </c>
      <c r="B32" s="27"/>
      <c r="C32" s="94">
        <v>0</v>
      </c>
      <c r="D32" s="27"/>
      <c r="E32" s="69">
        <v>0</v>
      </c>
      <c r="F32" s="69">
        <v>0</v>
      </c>
      <c r="G32" s="97">
        <v>0</v>
      </c>
      <c r="H32" s="97">
        <v>6</v>
      </c>
      <c r="I32" s="66"/>
      <c r="W32" s="26"/>
      <c r="AA32" s="4"/>
    </row>
    <row r="33" spans="1:27" ht="3.6" customHeight="1">
      <c r="A33" s="3"/>
      <c r="B33" s="32"/>
      <c r="C33" s="102"/>
      <c r="D33" s="32"/>
      <c r="G33" s="212"/>
      <c r="H33" s="212"/>
    </row>
    <row r="34" spans="1:27" s="48" customFormat="1" ht="24" customHeight="1">
      <c r="A34" s="595" t="s">
        <v>111</v>
      </c>
      <c r="B34" s="595"/>
      <c r="C34" s="595"/>
      <c r="D34" s="595"/>
      <c r="E34" s="595"/>
      <c r="F34" s="595"/>
      <c r="G34" s="595"/>
      <c r="H34" s="595"/>
      <c r="I34" s="47"/>
      <c r="T34" s="52"/>
      <c r="U34" s="52"/>
      <c r="V34" s="70" t="s">
        <v>0</v>
      </c>
      <c r="W34" s="32"/>
      <c r="X34" s="52"/>
      <c r="Y34" s="52"/>
      <c r="Z34" s="52"/>
    </row>
    <row r="35" spans="1:27" ht="15.75">
      <c r="A35" s="3"/>
      <c r="B35" s="32"/>
      <c r="C35" s="102"/>
      <c r="D35" s="32"/>
      <c r="G35" s="212"/>
      <c r="H35" s="212"/>
      <c r="V35" s="64"/>
      <c r="W35" s="64"/>
    </row>
    <row r="36" spans="1:27" ht="15.75">
      <c r="B36" s="29"/>
      <c r="D36" s="29"/>
      <c r="G36" s="248"/>
      <c r="V36" s="64"/>
      <c r="W36" s="64"/>
    </row>
    <row r="37" spans="1:27">
      <c r="A37" s="34" t="s">
        <v>0</v>
      </c>
      <c r="B37" s="29"/>
      <c r="C37" s="31"/>
      <c r="D37" s="29"/>
      <c r="G37" s="249"/>
      <c r="H37" s="249"/>
      <c r="V37" s="32"/>
      <c r="W37" s="32"/>
      <c r="Y37" s="30"/>
      <c r="Z37" s="35"/>
      <c r="AA37" s="36"/>
    </row>
    <row r="38" spans="1:27" ht="14.45" customHeight="1">
      <c r="A38" s="638" t="s">
        <v>150</v>
      </c>
      <c r="B38" s="638"/>
      <c r="C38" s="638"/>
      <c r="D38" s="638"/>
      <c r="E38" s="638"/>
      <c r="F38" s="638"/>
      <c r="G38" s="638"/>
      <c r="H38" s="638"/>
      <c r="I38" s="638"/>
      <c r="V38" s="8"/>
      <c r="W38" s="41"/>
    </row>
    <row r="39" spans="1:27">
      <c r="A39" s="638"/>
      <c r="B39" s="638"/>
      <c r="C39" s="638"/>
      <c r="D39" s="638"/>
      <c r="E39" s="638"/>
      <c r="F39" s="638"/>
      <c r="G39" s="638"/>
      <c r="H39" s="638"/>
      <c r="I39" s="638"/>
      <c r="V39" s="8"/>
      <c r="W39" s="41"/>
      <c r="Y39" s="30"/>
      <c r="Z39" s="37"/>
      <c r="AA39" s="36"/>
    </row>
    <row r="40" spans="1:27" ht="7.5" customHeight="1">
      <c r="A40" s="29"/>
      <c r="B40" s="29"/>
      <c r="C40" s="31"/>
      <c r="D40" s="29"/>
      <c r="G40" s="249"/>
      <c r="H40" s="249"/>
      <c r="V40" s="8"/>
      <c r="W40" s="41"/>
      <c r="Y40" s="30"/>
      <c r="Z40" s="38"/>
      <c r="AA40" s="36"/>
    </row>
    <row r="41" spans="1:27" ht="19.149999999999999" customHeight="1">
      <c r="A41" s="617" t="s">
        <v>10</v>
      </c>
      <c r="B41" s="147"/>
      <c r="C41" s="620" t="s">
        <v>90</v>
      </c>
      <c r="D41" s="187"/>
      <c r="E41" s="643" t="s">
        <v>126</v>
      </c>
      <c r="F41" s="643"/>
      <c r="G41" s="642" t="s">
        <v>140</v>
      </c>
      <c r="H41" s="642"/>
      <c r="I41" s="3"/>
      <c r="V41" s="8"/>
      <c r="W41" s="41"/>
      <c r="Y41" s="30"/>
      <c r="Z41" s="38"/>
      <c r="AA41" s="36"/>
    </row>
    <row r="42" spans="1:27" ht="42.6" customHeight="1">
      <c r="A42" s="618"/>
      <c r="B42" s="148"/>
      <c r="C42" s="621"/>
      <c r="D42" s="188"/>
      <c r="E42" s="186" t="s">
        <v>93</v>
      </c>
      <c r="F42" s="186" t="s">
        <v>11</v>
      </c>
      <c r="G42" s="250" t="s">
        <v>93</v>
      </c>
      <c r="H42" s="251" t="s">
        <v>11</v>
      </c>
      <c r="I42" s="66"/>
      <c r="V42" s="8"/>
      <c r="W42" s="41"/>
    </row>
    <row r="43" spans="1:27" ht="3" customHeight="1">
      <c r="A43" s="7"/>
      <c r="B43" s="7"/>
      <c r="C43" s="351"/>
      <c r="D43" s="7"/>
      <c r="G43" s="180"/>
      <c r="H43" s="180"/>
      <c r="V43" s="8"/>
      <c r="W43" s="41"/>
    </row>
    <row r="44" spans="1:27" ht="15.6" customHeight="1">
      <c r="A44" s="30" t="s">
        <v>14</v>
      </c>
      <c r="B44" s="35"/>
      <c r="C44" s="36">
        <f>(G44+E44)/(H44+F44)*1000</f>
        <v>5.5079348686701781</v>
      </c>
      <c r="D44" s="35"/>
      <c r="E44" s="60">
        <v>240</v>
      </c>
      <c r="F44" s="60">
        <v>47390</v>
      </c>
      <c r="G44" s="61">
        <v>240</v>
      </c>
      <c r="H44" s="61">
        <v>39757</v>
      </c>
      <c r="M44" s="77"/>
      <c r="V44" s="8"/>
      <c r="W44" s="41"/>
    </row>
    <row r="45" spans="1:27" ht="19.149999999999999" customHeight="1">
      <c r="A45" s="30" t="s">
        <v>15</v>
      </c>
      <c r="B45" s="35"/>
      <c r="C45" s="36">
        <f>(G45+E45)/(H45+F45)*1000</f>
        <v>5.4081715727893371</v>
      </c>
      <c r="D45" s="35"/>
      <c r="E45" s="60">
        <v>232</v>
      </c>
      <c r="F45" s="60">
        <v>46666</v>
      </c>
      <c r="G45" s="61">
        <v>233</v>
      </c>
      <c r="H45" s="61">
        <v>39315</v>
      </c>
      <c r="M45" s="77"/>
      <c r="N45" s="8"/>
      <c r="O45" s="81"/>
      <c r="P45" s="41"/>
      <c r="V45" s="8"/>
      <c r="W45" s="41"/>
    </row>
    <row r="46" spans="1:27" ht="16.899999999999999" customHeight="1">
      <c r="A46" s="30" t="s">
        <v>16</v>
      </c>
      <c r="B46" s="37"/>
      <c r="C46" s="36">
        <v>0</v>
      </c>
      <c r="D46" s="37"/>
      <c r="E46" s="91">
        <v>6</v>
      </c>
      <c r="F46" s="60">
        <v>680</v>
      </c>
      <c r="G46" s="61">
        <v>5</v>
      </c>
      <c r="H46" s="61">
        <v>425</v>
      </c>
      <c r="M46" s="77"/>
      <c r="N46" s="8"/>
      <c r="O46" s="81"/>
      <c r="P46" s="41"/>
      <c r="V46" s="8"/>
      <c r="W46" s="41"/>
    </row>
    <row r="47" spans="1:27">
      <c r="A47" s="30" t="s">
        <v>17</v>
      </c>
      <c r="B47" s="38"/>
      <c r="C47" s="36">
        <v>0</v>
      </c>
      <c r="D47" s="38"/>
      <c r="E47" s="60">
        <v>0</v>
      </c>
      <c r="F47" s="60">
        <v>0</v>
      </c>
      <c r="G47" s="61">
        <v>0</v>
      </c>
      <c r="H47" s="245">
        <v>1</v>
      </c>
      <c r="M47" s="77"/>
      <c r="N47" s="8"/>
      <c r="O47" s="81"/>
      <c r="P47" s="41"/>
      <c r="V47" s="8"/>
      <c r="W47" s="41"/>
    </row>
    <row r="48" spans="1:27" ht="13.15" customHeight="1">
      <c r="A48" s="30" t="s">
        <v>18</v>
      </c>
      <c r="B48" s="38"/>
      <c r="C48" s="36">
        <v>0</v>
      </c>
      <c r="D48" s="38"/>
      <c r="E48" s="60">
        <v>2</v>
      </c>
      <c r="F48" s="60">
        <v>44</v>
      </c>
      <c r="G48" s="61">
        <v>2</v>
      </c>
      <c r="H48" s="61">
        <v>16</v>
      </c>
      <c r="M48" s="77"/>
      <c r="N48" s="8"/>
      <c r="O48" s="81"/>
      <c r="P48" s="41"/>
      <c r="V48" s="30"/>
      <c r="W48" s="36"/>
    </row>
    <row r="49" spans="1:24" ht="3" customHeight="1">
      <c r="A49" s="39"/>
      <c r="B49" s="40"/>
      <c r="C49" s="36"/>
      <c r="D49" s="40"/>
      <c r="E49" s="14"/>
      <c r="G49" s="246"/>
      <c r="H49" s="247"/>
      <c r="M49" s="77"/>
      <c r="N49" s="8"/>
      <c r="O49" s="81"/>
      <c r="P49" s="41"/>
      <c r="V49" s="8"/>
      <c r="W49" s="41"/>
    </row>
    <row r="50" spans="1:24" s="71" customFormat="1" ht="17.45" customHeight="1">
      <c r="A50" s="8" t="s">
        <v>19</v>
      </c>
      <c r="B50" s="81"/>
      <c r="C50" s="36">
        <f t="shared" ref="C50:C68" si="1">(G50+E50)/(H50+F50)*1000</f>
        <v>4.7619047619047628</v>
      </c>
      <c r="D50" s="81"/>
      <c r="E50" s="23">
        <v>3</v>
      </c>
      <c r="F50" s="72">
        <v>564</v>
      </c>
      <c r="G50" s="252">
        <v>2</v>
      </c>
      <c r="H50" s="212">
        <v>486</v>
      </c>
      <c r="L50" s="1"/>
      <c r="M50" s="77"/>
      <c r="N50" s="8"/>
      <c r="O50" s="81"/>
      <c r="P50" s="41"/>
      <c r="T50" s="4"/>
      <c r="U50" s="4"/>
      <c r="V50" s="8"/>
      <c r="W50" s="41"/>
      <c r="X50" s="4"/>
    </row>
    <row r="51" spans="1:24" ht="15.6" customHeight="1">
      <c r="A51" s="8" t="s">
        <v>20</v>
      </c>
      <c r="B51" s="81"/>
      <c r="C51" s="36">
        <f t="shared" si="1"/>
        <v>4.3431053203040175</v>
      </c>
      <c r="D51" s="81"/>
      <c r="E51" s="67">
        <v>5</v>
      </c>
      <c r="F51" s="1">
        <v>1002</v>
      </c>
      <c r="G51" s="212">
        <v>3</v>
      </c>
      <c r="H51" s="212">
        <v>840</v>
      </c>
      <c r="M51" s="77"/>
      <c r="N51" s="8"/>
      <c r="O51" s="81"/>
      <c r="P51" s="41"/>
      <c r="V51" s="8"/>
      <c r="W51" s="41"/>
    </row>
    <row r="52" spans="1:24" ht="14.45" customHeight="1">
      <c r="A52" s="8" t="s">
        <v>21</v>
      </c>
      <c r="B52" s="81"/>
      <c r="C52" s="36">
        <f t="shared" si="1"/>
        <v>6.321704518848045</v>
      </c>
      <c r="D52" s="81"/>
      <c r="E52" s="67">
        <v>16</v>
      </c>
      <c r="F52" s="1">
        <v>2308</v>
      </c>
      <c r="G52" s="212">
        <v>11</v>
      </c>
      <c r="H52" s="212">
        <v>1963</v>
      </c>
      <c r="M52" s="77"/>
      <c r="N52" s="8"/>
      <c r="O52" s="81"/>
      <c r="P52" s="41"/>
      <c r="V52" s="8"/>
      <c r="W52" s="41"/>
    </row>
    <row r="53" spans="1:24" ht="14.45" customHeight="1">
      <c r="A53" s="8" t="s">
        <v>22</v>
      </c>
      <c r="B53" s="81"/>
      <c r="C53" s="36">
        <f t="shared" si="1"/>
        <v>5.1440329218106999</v>
      </c>
      <c r="D53" s="81"/>
      <c r="E53" s="67">
        <v>7</v>
      </c>
      <c r="F53" s="1">
        <v>1000</v>
      </c>
      <c r="G53" s="212">
        <v>3</v>
      </c>
      <c r="H53" s="212">
        <v>944</v>
      </c>
      <c r="M53" s="77"/>
      <c r="N53" s="8"/>
      <c r="O53" s="81"/>
      <c r="P53" s="41"/>
      <c r="V53" s="8"/>
      <c r="W53" s="41"/>
    </row>
    <row r="54" spans="1:24" ht="14.45" customHeight="1">
      <c r="A54" s="8" t="s">
        <v>23</v>
      </c>
      <c r="B54" s="81"/>
      <c r="C54" s="36">
        <f t="shared" si="1"/>
        <v>8.1632653061224492</v>
      </c>
      <c r="D54" s="81"/>
      <c r="E54" s="67">
        <v>3</v>
      </c>
      <c r="F54" s="1">
        <v>414</v>
      </c>
      <c r="G54" s="212">
        <v>3</v>
      </c>
      <c r="H54" s="212">
        <v>321</v>
      </c>
      <c r="M54" s="77"/>
      <c r="N54" s="8"/>
      <c r="O54" s="81"/>
      <c r="P54" s="41"/>
      <c r="V54" s="8"/>
      <c r="W54" s="41"/>
    </row>
    <row r="55" spans="1:24" ht="14.45" customHeight="1">
      <c r="A55" s="8" t="s">
        <v>24</v>
      </c>
      <c r="B55" s="81"/>
      <c r="C55" s="36">
        <f t="shared" si="1"/>
        <v>4.4567062818336165</v>
      </c>
      <c r="D55" s="81"/>
      <c r="E55" s="67">
        <v>11</v>
      </c>
      <c r="F55" s="1">
        <v>2478</v>
      </c>
      <c r="G55" s="212">
        <v>10</v>
      </c>
      <c r="H55" s="212">
        <v>2234</v>
      </c>
      <c r="M55" s="77"/>
      <c r="N55" s="30"/>
      <c r="O55" s="35"/>
      <c r="P55" s="36"/>
      <c r="V55" s="8"/>
      <c r="W55" s="41"/>
    </row>
    <row r="56" spans="1:24" ht="16.149999999999999" customHeight="1">
      <c r="A56" s="8" t="s">
        <v>25</v>
      </c>
      <c r="B56" s="81"/>
      <c r="C56" s="36">
        <f t="shared" si="1"/>
        <v>6.1306708705552637</v>
      </c>
      <c r="D56" s="81"/>
      <c r="E56" s="67">
        <v>20</v>
      </c>
      <c r="F56" s="1">
        <v>3022</v>
      </c>
      <c r="G56" s="212">
        <v>15</v>
      </c>
      <c r="H56" s="212">
        <v>2687</v>
      </c>
      <c r="L56" s="71"/>
      <c r="M56" s="211"/>
      <c r="N56" s="8"/>
      <c r="O56" s="81"/>
      <c r="P56" s="41"/>
      <c r="V56" s="8"/>
      <c r="W56" s="41"/>
    </row>
    <row r="57" spans="1:24" ht="15.6" customHeight="1">
      <c r="A57" s="8" t="s">
        <v>26</v>
      </c>
      <c r="B57" s="81"/>
      <c r="C57" s="36">
        <f t="shared" si="1"/>
        <v>2.3995200959808036</v>
      </c>
      <c r="D57" s="81"/>
      <c r="E57" s="67">
        <v>2</v>
      </c>
      <c r="F57" s="1">
        <v>909</v>
      </c>
      <c r="G57" s="212">
        <v>2</v>
      </c>
      <c r="H57" s="212">
        <v>758</v>
      </c>
      <c r="M57" s="77"/>
      <c r="N57" s="8"/>
      <c r="O57" s="81"/>
      <c r="P57" s="41"/>
      <c r="V57" s="8"/>
      <c r="W57" s="41"/>
    </row>
    <row r="58" spans="1:24" ht="16.899999999999999" customHeight="1">
      <c r="A58" s="8" t="s">
        <v>27</v>
      </c>
      <c r="B58" s="81"/>
      <c r="C58" s="36">
        <f t="shared" si="1"/>
        <v>5.702260538999389</v>
      </c>
      <c r="D58" s="81"/>
      <c r="E58" s="67">
        <v>40</v>
      </c>
      <c r="F58" s="1">
        <v>7887</v>
      </c>
      <c r="G58" s="212">
        <v>44</v>
      </c>
      <c r="H58" s="212">
        <v>6844</v>
      </c>
      <c r="M58" s="77"/>
      <c r="N58" s="8"/>
      <c r="O58" s="81"/>
      <c r="P58" s="41"/>
      <c r="V58" s="73"/>
      <c r="W58" s="73"/>
    </row>
    <row r="59" spans="1:24" ht="14.45" customHeight="1">
      <c r="A59" s="8" t="s">
        <v>28</v>
      </c>
      <c r="B59" s="81"/>
      <c r="C59" s="36">
        <f t="shared" si="1"/>
        <v>7.2815533980582527</v>
      </c>
      <c r="D59" s="81"/>
      <c r="E59" s="67">
        <v>8</v>
      </c>
      <c r="F59" s="1">
        <v>1312</v>
      </c>
      <c r="G59" s="212">
        <v>10</v>
      </c>
      <c r="H59" s="212">
        <v>1160</v>
      </c>
      <c r="M59" s="77"/>
      <c r="N59" s="8"/>
      <c r="O59" s="81"/>
      <c r="P59" s="41"/>
      <c r="V59" s="64"/>
      <c r="W59" s="64"/>
    </row>
    <row r="60" spans="1:24" ht="15" customHeight="1">
      <c r="A60" s="8" t="s">
        <v>29</v>
      </c>
      <c r="B60" s="81"/>
      <c r="C60" s="36">
        <f t="shared" si="1"/>
        <v>3.2502708559046587</v>
      </c>
      <c r="D60" s="81"/>
      <c r="E60" s="67">
        <v>2</v>
      </c>
      <c r="F60" s="1">
        <v>497</v>
      </c>
      <c r="G60" s="212">
        <v>1</v>
      </c>
      <c r="H60" s="212">
        <v>426</v>
      </c>
      <c r="M60" s="77"/>
      <c r="N60" s="8"/>
      <c r="O60" s="81"/>
      <c r="P60" s="41"/>
      <c r="V60" s="64"/>
      <c r="W60" s="64"/>
    </row>
    <row r="61" spans="1:24" ht="13.15" customHeight="1">
      <c r="A61" s="8" t="s">
        <v>30</v>
      </c>
      <c r="B61" s="81"/>
      <c r="C61" s="36">
        <f t="shared" si="1"/>
        <v>5.1572327044025155</v>
      </c>
      <c r="D61" s="81"/>
      <c r="E61" s="67">
        <v>79</v>
      </c>
      <c r="F61" s="1">
        <v>17634</v>
      </c>
      <c r="G61" s="212">
        <v>85</v>
      </c>
      <c r="H61" s="212">
        <v>14166</v>
      </c>
      <c r="M61" s="77"/>
      <c r="N61" s="8"/>
      <c r="O61" s="81"/>
      <c r="P61" s="41"/>
      <c r="V61" s="45"/>
      <c r="W61" s="45"/>
    </row>
    <row r="62" spans="1:24" ht="15.6" customHeight="1">
      <c r="A62" s="8" t="s">
        <v>80</v>
      </c>
      <c r="B62" s="81"/>
      <c r="C62" s="36">
        <f t="shared" si="1"/>
        <v>4.8602673147023081</v>
      </c>
      <c r="D62" s="81"/>
      <c r="E62" s="67">
        <v>4</v>
      </c>
      <c r="F62" s="1">
        <v>904</v>
      </c>
      <c r="G62" s="212">
        <v>4</v>
      </c>
      <c r="H62" s="212">
        <v>742</v>
      </c>
      <c r="M62" s="77"/>
      <c r="N62" s="8"/>
      <c r="O62" s="81"/>
      <c r="P62" s="41"/>
      <c r="V62" s="45"/>
      <c r="W62" s="45"/>
    </row>
    <row r="63" spans="1:24" ht="15.6" customHeight="1">
      <c r="A63" s="8" t="s">
        <v>32</v>
      </c>
      <c r="B63" s="81"/>
      <c r="C63" s="36">
        <f t="shared" si="1"/>
        <v>4.0691759918616475</v>
      </c>
      <c r="D63" s="81"/>
      <c r="E63" s="67">
        <v>1</v>
      </c>
      <c r="F63" s="1">
        <v>539</v>
      </c>
      <c r="G63" s="212">
        <v>3</v>
      </c>
      <c r="H63" s="212">
        <v>444</v>
      </c>
      <c r="M63" s="77"/>
      <c r="N63" s="8"/>
      <c r="O63" s="81"/>
      <c r="P63" s="41"/>
      <c r="V63" s="45"/>
      <c r="W63" s="45"/>
    </row>
    <row r="64" spans="1:24" ht="15" customHeight="1">
      <c r="A64" s="8" t="s">
        <v>33</v>
      </c>
      <c r="B64" s="81"/>
      <c r="C64" s="36">
        <f t="shared" si="1"/>
        <v>3.4705007436787305</v>
      </c>
      <c r="D64" s="81"/>
      <c r="E64" s="67">
        <v>6</v>
      </c>
      <c r="F64" s="1">
        <v>1100</v>
      </c>
      <c r="G64" s="212">
        <v>1</v>
      </c>
      <c r="H64" s="212">
        <v>917</v>
      </c>
      <c r="N64" s="8"/>
      <c r="O64" s="81"/>
      <c r="P64" s="41"/>
      <c r="V64" s="64"/>
      <c r="W64" s="64"/>
    </row>
    <row r="65" spans="1:44" ht="16.149999999999999" customHeight="1">
      <c r="A65" s="8" t="s">
        <v>34</v>
      </c>
      <c r="B65" s="81"/>
      <c r="C65" s="36">
        <f t="shared" si="1"/>
        <v>7.1884984025559104</v>
      </c>
      <c r="D65" s="81"/>
      <c r="E65" s="67">
        <v>4</v>
      </c>
      <c r="F65" s="1">
        <v>696</v>
      </c>
      <c r="G65" s="212">
        <v>5</v>
      </c>
      <c r="H65" s="212">
        <v>556</v>
      </c>
      <c r="V65" s="70" t="s">
        <v>0</v>
      </c>
      <c r="W65" s="32"/>
    </row>
    <row r="66" spans="1:44" ht="15" customHeight="1">
      <c r="A66" s="8" t="s">
        <v>35</v>
      </c>
      <c r="B66" s="81"/>
      <c r="C66" s="36">
        <f t="shared" si="1"/>
        <v>7.4817877534947828</v>
      </c>
      <c r="D66" s="81"/>
      <c r="E66" s="67">
        <v>16</v>
      </c>
      <c r="F66" s="1">
        <v>2784</v>
      </c>
      <c r="G66" s="212">
        <v>22</v>
      </c>
      <c r="H66" s="212">
        <v>2295</v>
      </c>
      <c r="V66" s="64"/>
      <c r="W66" s="64"/>
    </row>
    <row r="67" spans="1:44" ht="16.899999999999999" customHeight="1">
      <c r="A67" s="8" t="s">
        <v>36</v>
      </c>
      <c r="B67" s="81"/>
      <c r="C67" s="36">
        <f t="shared" si="1"/>
        <v>2.5493945188017846</v>
      </c>
      <c r="D67" s="81"/>
      <c r="E67" s="67">
        <v>1</v>
      </c>
      <c r="F67" s="1">
        <v>806</v>
      </c>
      <c r="G67" s="212">
        <v>3</v>
      </c>
      <c r="H67" s="212">
        <v>763</v>
      </c>
      <c r="V67" s="32"/>
      <c r="W67" s="32"/>
    </row>
    <row r="68" spans="1:44" s="71" customFormat="1" ht="15" customHeight="1">
      <c r="A68" s="8" t="s">
        <v>37</v>
      </c>
      <c r="B68" s="81"/>
      <c r="C68" s="36">
        <f t="shared" si="1"/>
        <v>6.3572790845518119</v>
      </c>
      <c r="D68" s="81"/>
      <c r="E68" s="23">
        <v>4</v>
      </c>
      <c r="F68" s="71">
        <v>810</v>
      </c>
      <c r="G68" s="252">
        <v>6</v>
      </c>
      <c r="H68" s="212">
        <v>763</v>
      </c>
      <c r="T68" s="4"/>
      <c r="U68" s="4"/>
      <c r="V68" s="8"/>
      <c r="W68" s="73"/>
      <c r="X68" s="4"/>
      <c r="Y68" s="4"/>
      <c r="Z68" s="4"/>
    </row>
    <row r="69" spans="1:44" ht="17.45" customHeight="1">
      <c r="A69" s="9" t="s">
        <v>38</v>
      </c>
      <c r="B69" s="82"/>
      <c r="C69" s="352">
        <v>0</v>
      </c>
      <c r="D69" s="82"/>
      <c r="E69" s="69">
        <v>0</v>
      </c>
      <c r="F69" s="69">
        <v>0</v>
      </c>
      <c r="G69" s="97">
        <v>0</v>
      </c>
      <c r="H69" s="97">
        <v>6</v>
      </c>
      <c r="I69" s="66"/>
      <c r="V69" s="8"/>
      <c r="W69" s="73"/>
    </row>
    <row r="70" spans="1:44" ht="3.6" customHeight="1">
      <c r="A70" s="42"/>
      <c r="B70" s="42"/>
      <c r="C70" s="353"/>
      <c r="D70" s="42"/>
      <c r="G70" s="253"/>
      <c r="H70" s="253"/>
      <c r="V70" s="8"/>
      <c r="W70" s="73"/>
    </row>
    <row r="71" spans="1:44" ht="13.5">
      <c r="A71" s="644" t="s">
        <v>94</v>
      </c>
      <c r="B71" s="644"/>
      <c r="C71" s="644"/>
      <c r="D71" s="644"/>
      <c r="E71" s="644"/>
      <c r="F71" s="644"/>
      <c r="G71" s="644"/>
      <c r="H71" s="644"/>
      <c r="I71" s="355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52"/>
      <c r="U71" s="52"/>
      <c r="V71" s="342"/>
      <c r="W71" s="73"/>
    </row>
    <row r="72" spans="1:44" s="149" customFormat="1" ht="13.15" customHeight="1">
      <c r="A72" s="595" t="s">
        <v>128</v>
      </c>
      <c r="B72" s="595"/>
      <c r="C72" s="595"/>
      <c r="D72" s="595"/>
      <c r="E72" s="595"/>
      <c r="F72" s="595"/>
      <c r="G72" s="595"/>
      <c r="H72" s="595"/>
      <c r="I72" s="595"/>
      <c r="J72" s="595"/>
      <c r="K72" s="595"/>
      <c r="L72" s="595"/>
      <c r="M72" s="595"/>
      <c r="N72" s="595"/>
      <c r="O72" s="595"/>
      <c r="P72" s="595"/>
      <c r="Q72" s="595"/>
      <c r="R72" s="595"/>
      <c r="S72" s="595"/>
      <c r="T72" s="595"/>
      <c r="U72" s="595"/>
      <c r="V72" s="595"/>
      <c r="W72" s="152"/>
      <c r="X72" s="221"/>
      <c r="Z72" s="152"/>
      <c r="AA72" s="221"/>
      <c r="AC72" s="152"/>
      <c r="AD72" s="221"/>
      <c r="AF72" s="152"/>
      <c r="AG72" s="221"/>
      <c r="AJ72" s="221"/>
      <c r="AL72" s="150"/>
      <c r="AM72" s="150"/>
      <c r="AN72" s="150"/>
      <c r="AO72" s="150"/>
      <c r="AP72" s="150"/>
      <c r="AQ72" s="150"/>
      <c r="AR72" s="150"/>
    </row>
    <row r="73" spans="1:44" ht="16.149999999999999" customHeight="1">
      <c r="A73" s="45"/>
      <c r="B73" s="45"/>
      <c r="C73" s="54"/>
      <c r="D73" s="45"/>
      <c r="G73" s="254"/>
      <c r="H73" s="254"/>
      <c r="V73" s="8"/>
      <c r="W73" s="73"/>
    </row>
    <row r="74" spans="1:44">
      <c r="A74" s="45"/>
      <c r="B74" s="45"/>
      <c r="C74" s="54"/>
      <c r="D74" s="45"/>
      <c r="G74" s="254"/>
      <c r="H74" s="254"/>
      <c r="V74" s="8"/>
      <c r="W74" s="73"/>
    </row>
    <row r="75" spans="1:44">
      <c r="A75" s="583"/>
      <c r="B75" s="583"/>
      <c r="C75" s="583"/>
      <c r="D75" s="583"/>
      <c r="G75" s="217"/>
      <c r="H75" s="217"/>
      <c r="V75" s="30"/>
      <c r="W75" s="74"/>
    </row>
    <row r="76" spans="1:44">
      <c r="A76" s="34" t="s">
        <v>0</v>
      </c>
      <c r="B76" s="29"/>
      <c r="C76" s="31"/>
      <c r="D76" s="29"/>
      <c r="G76" s="249"/>
      <c r="H76" s="249"/>
      <c r="V76" s="8"/>
      <c r="W76" s="73"/>
    </row>
    <row r="77" spans="1:44" ht="33" customHeight="1">
      <c r="A77" s="638" t="s">
        <v>151</v>
      </c>
      <c r="B77" s="638"/>
      <c r="C77" s="638"/>
      <c r="D77" s="638"/>
      <c r="E77" s="638"/>
      <c r="F77" s="638"/>
      <c r="G77" s="638"/>
      <c r="H77" s="638"/>
      <c r="I77" s="638"/>
      <c r="V77" s="8"/>
      <c r="W77" s="73"/>
    </row>
    <row r="78" spans="1:44" ht="10.5" customHeight="1">
      <c r="A78" s="29"/>
      <c r="B78" s="29"/>
      <c r="C78" s="31"/>
      <c r="D78" s="29"/>
      <c r="G78" s="249"/>
      <c r="H78" s="249"/>
      <c r="V78" s="8"/>
      <c r="W78" s="73"/>
    </row>
    <row r="79" spans="1:44">
      <c r="A79" s="617" t="s">
        <v>10</v>
      </c>
      <c r="B79" s="147"/>
      <c r="C79" s="620" t="s">
        <v>90</v>
      </c>
      <c r="D79" s="187"/>
      <c r="E79" s="643" t="s">
        <v>126</v>
      </c>
      <c r="F79" s="643"/>
      <c r="G79" s="642" t="s">
        <v>140</v>
      </c>
      <c r="H79" s="642"/>
      <c r="I79" s="65"/>
      <c r="V79" s="8"/>
      <c r="W79" s="73"/>
    </row>
    <row r="80" spans="1:44" ht="30">
      <c r="A80" s="618"/>
      <c r="B80" s="148"/>
      <c r="C80" s="621"/>
      <c r="D80" s="188"/>
      <c r="E80" s="186" t="s">
        <v>110</v>
      </c>
      <c r="F80" s="186" t="s">
        <v>11</v>
      </c>
      <c r="G80" s="250" t="s">
        <v>110</v>
      </c>
      <c r="H80" s="251" t="s">
        <v>11</v>
      </c>
      <c r="I80" s="66"/>
      <c r="V80" s="8"/>
      <c r="W80" s="73"/>
    </row>
    <row r="81" spans="1:26" ht="3.6" customHeight="1">
      <c r="A81" s="7"/>
      <c r="B81" s="7"/>
      <c r="C81" s="351"/>
      <c r="D81" s="7"/>
      <c r="G81" s="180"/>
      <c r="H81" s="180"/>
      <c r="L81" s="77"/>
      <c r="V81" s="8"/>
      <c r="W81" s="73"/>
    </row>
    <row r="82" spans="1:26" s="192" customFormat="1" ht="17.45" customHeight="1">
      <c r="A82" s="54" t="s">
        <v>14</v>
      </c>
      <c r="B82" s="35"/>
      <c r="C82" s="74">
        <f>(G82+E82)/(H82+F82)*1000</f>
        <v>2.5359450124502279</v>
      </c>
      <c r="D82" s="35"/>
      <c r="E82" s="19">
        <v>131</v>
      </c>
      <c r="F82" s="19">
        <v>47390</v>
      </c>
      <c r="G82" s="255">
        <v>90</v>
      </c>
      <c r="H82" s="255">
        <v>39757</v>
      </c>
      <c r="K82" s="1"/>
      <c r="L82" s="77"/>
      <c r="T82" s="45"/>
      <c r="U82" s="45"/>
      <c r="V82" s="8"/>
      <c r="W82" s="73"/>
      <c r="X82" s="45"/>
      <c r="Y82" s="45"/>
      <c r="Z82" s="45"/>
    </row>
    <row r="83" spans="1:26" s="192" customFormat="1" ht="17.45" customHeight="1">
      <c r="A83" s="54" t="s">
        <v>15</v>
      </c>
      <c r="B83" s="35"/>
      <c r="C83" s="74">
        <f>(G83+E83)/(H83+F83)*1000</f>
        <v>2.5005524476337797</v>
      </c>
      <c r="D83" s="35"/>
      <c r="E83" s="19">
        <v>125</v>
      </c>
      <c r="F83" s="19">
        <v>46666</v>
      </c>
      <c r="G83" s="255">
        <v>90</v>
      </c>
      <c r="H83" s="255">
        <v>39315</v>
      </c>
      <c r="K83" s="1"/>
      <c r="L83" s="77"/>
      <c r="T83" s="45"/>
      <c r="U83" s="45"/>
      <c r="V83" s="8"/>
      <c r="W83" s="73"/>
      <c r="X83" s="45"/>
      <c r="Y83" s="45"/>
      <c r="Z83" s="45"/>
    </row>
    <row r="84" spans="1:26" s="192" customFormat="1" ht="17.45" customHeight="1">
      <c r="A84" s="54" t="s">
        <v>16</v>
      </c>
      <c r="B84" s="37"/>
      <c r="C84" s="74">
        <v>0</v>
      </c>
      <c r="D84" s="37"/>
      <c r="E84" s="19">
        <v>5</v>
      </c>
      <c r="F84" s="19">
        <v>680</v>
      </c>
      <c r="G84" s="255">
        <v>0</v>
      </c>
      <c r="H84" s="255">
        <v>425</v>
      </c>
      <c r="K84" s="1"/>
      <c r="L84" s="77"/>
      <c r="T84" s="45"/>
      <c r="U84" s="45"/>
      <c r="V84" s="8"/>
      <c r="W84" s="73"/>
      <c r="X84" s="45"/>
      <c r="Y84" s="45"/>
      <c r="Z84" s="45"/>
    </row>
    <row r="85" spans="1:26" s="192" customFormat="1" ht="17.45" customHeight="1">
      <c r="A85" s="54" t="s">
        <v>17</v>
      </c>
      <c r="B85" s="38"/>
      <c r="C85" s="74">
        <v>0</v>
      </c>
      <c r="D85" s="38"/>
      <c r="E85" s="19">
        <v>0</v>
      </c>
      <c r="F85" s="19">
        <v>0</v>
      </c>
      <c r="G85" s="255">
        <v>0</v>
      </c>
      <c r="H85" s="255">
        <v>1</v>
      </c>
      <c r="K85" s="1"/>
      <c r="L85" s="77"/>
      <c r="T85" s="45"/>
      <c r="U85" s="45"/>
      <c r="V85" s="8"/>
      <c r="W85" s="73"/>
      <c r="X85" s="45"/>
      <c r="Y85" s="45"/>
      <c r="Z85" s="45"/>
    </row>
    <row r="86" spans="1:26" s="192" customFormat="1" ht="17.45" customHeight="1">
      <c r="A86" s="54" t="s">
        <v>18</v>
      </c>
      <c r="B86" s="38"/>
      <c r="C86" s="74">
        <v>0</v>
      </c>
      <c r="D86" s="38"/>
      <c r="E86" s="19">
        <v>1</v>
      </c>
      <c r="F86" s="19">
        <v>44</v>
      </c>
      <c r="G86" s="255">
        <v>0</v>
      </c>
      <c r="H86" s="255">
        <v>16</v>
      </c>
      <c r="K86" s="1"/>
      <c r="L86" s="77"/>
      <c r="T86" s="45"/>
      <c r="U86" s="45"/>
      <c r="V86" s="8"/>
      <c r="W86" s="73"/>
      <c r="X86" s="45"/>
      <c r="Y86" s="45"/>
      <c r="Z86" s="45"/>
    </row>
    <row r="87" spans="1:26" ht="2.4500000000000002" customHeight="1">
      <c r="A87" s="39"/>
      <c r="B87" s="40"/>
      <c r="C87" s="74"/>
      <c r="D87" s="40"/>
      <c r="E87" s="14"/>
      <c r="G87" s="246"/>
      <c r="H87" s="247"/>
      <c r="L87" s="77"/>
    </row>
    <row r="88" spans="1:26" ht="16.149999999999999" customHeight="1">
      <c r="A88" s="8" t="s">
        <v>19</v>
      </c>
      <c r="B88" s="81"/>
      <c r="C88" s="74">
        <f t="shared" ref="C88:C106" si="2">(G88+E88)/(H88+F88)*1000</f>
        <v>0.95238095238095233</v>
      </c>
      <c r="D88" s="81"/>
      <c r="E88" s="67">
        <v>0</v>
      </c>
      <c r="F88" s="68">
        <v>564</v>
      </c>
      <c r="G88" s="212">
        <v>1</v>
      </c>
      <c r="H88" s="212">
        <v>486</v>
      </c>
      <c r="L88" s="77"/>
    </row>
    <row r="89" spans="1:26" ht="16.149999999999999" customHeight="1">
      <c r="A89" s="8" t="s">
        <v>20</v>
      </c>
      <c r="B89" s="81"/>
      <c r="C89" s="74">
        <f t="shared" si="2"/>
        <v>1.6286644951140066</v>
      </c>
      <c r="D89" s="81"/>
      <c r="E89" s="67">
        <v>0</v>
      </c>
      <c r="F89" s="1">
        <v>1002</v>
      </c>
      <c r="G89" s="212">
        <v>3</v>
      </c>
      <c r="H89" s="212">
        <v>840</v>
      </c>
      <c r="L89" s="77"/>
    </row>
    <row r="90" spans="1:26" ht="16.899999999999999" customHeight="1">
      <c r="A90" s="8" t="s">
        <v>21</v>
      </c>
      <c r="B90" s="81"/>
      <c r="C90" s="74">
        <f t="shared" si="2"/>
        <v>1.4048232264106766</v>
      </c>
      <c r="D90" s="81"/>
      <c r="E90" s="67">
        <v>5</v>
      </c>
      <c r="F90" s="1">
        <v>2308</v>
      </c>
      <c r="G90" s="212">
        <v>1</v>
      </c>
      <c r="H90" s="212">
        <v>1963</v>
      </c>
      <c r="K90" s="192"/>
      <c r="L90" s="208"/>
    </row>
    <row r="91" spans="1:26" ht="15.6" customHeight="1">
      <c r="A91" s="8" t="s">
        <v>22</v>
      </c>
      <c r="B91" s="81"/>
      <c r="C91" s="74">
        <f t="shared" si="2"/>
        <v>1.0288065843621399</v>
      </c>
      <c r="D91" s="81"/>
      <c r="E91" s="67">
        <v>2</v>
      </c>
      <c r="F91" s="1">
        <v>1000</v>
      </c>
      <c r="G91" s="212"/>
      <c r="H91" s="212">
        <v>944</v>
      </c>
      <c r="L91" s="77"/>
    </row>
    <row r="92" spans="1:26" ht="16.899999999999999" customHeight="1">
      <c r="A92" s="8" t="s">
        <v>23</v>
      </c>
      <c r="B92" s="81"/>
      <c r="C92" s="74">
        <f t="shared" si="2"/>
        <v>4.0816326530612246</v>
      </c>
      <c r="D92" s="81"/>
      <c r="E92" s="67">
        <v>1</v>
      </c>
      <c r="F92" s="1">
        <v>414</v>
      </c>
      <c r="G92" s="212">
        <v>2</v>
      </c>
      <c r="H92" s="212">
        <v>321</v>
      </c>
      <c r="K92" s="192"/>
      <c r="L92" s="208"/>
    </row>
    <row r="93" spans="1:26">
      <c r="A93" s="8" t="s">
        <v>24</v>
      </c>
      <c r="B93" s="81"/>
      <c r="C93" s="74">
        <f t="shared" si="2"/>
        <v>1.9100169779286926</v>
      </c>
      <c r="D93" s="81"/>
      <c r="E93" s="67">
        <v>7</v>
      </c>
      <c r="F93" s="1">
        <v>2478</v>
      </c>
      <c r="G93" s="212">
        <v>2</v>
      </c>
      <c r="H93" s="212">
        <v>2234</v>
      </c>
      <c r="L93" s="77"/>
    </row>
    <row r="94" spans="1:26" ht="15.6" customHeight="1">
      <c r="A94" s="8" t="s">
        <v>25</v>
      </c>
      <c r="B94" s="81"/>
      <c r="C94" s="74">
        <f t="shared" si="2"/>
        <v>2.9777544228411279</v>
      </c>
      <c r="D94" s="81"/>
      <c r="E94" s="67">
        <v>8</v>
      </c>
      <c r="F94" s="1">
        <v>3022</v>
      </c>
      <c r="G94" s="212">
        <v>9</v>
      </c>
      <c r="H94" s="212">
        <v>2687</v>
      </c>
      <c r="K94" s="192"/>
      <c r="L94" s="208"/>
    </row>
    <row r="95" spans="1:26">
      <c r="A95" s="8" t="s">
        <v>26</v>
      </c>
      <c r="B95" s="81"/>
      <c r="C95" s="74">
        <f t="shared" si="2"/>
        <v>3.5992801439712059</v>
      </c>
      <c r="D95" s="81"/>
      <c r="E95" s="67">
        <v>3</v>
      </c>
      <c r="F95" s="1">
        <v>909</v>
      </c>
      <c r="G95" s="212">
        <v>3</v>
      </c>
      <c r="H95" s="212">
        <v>758</v>
      </c>
      <c r="L95" s="77"/>
    </row>
    <row r="96" spans="1:26" ht="13.9" customHeight="1">
      <c r="A96" s="8" t="s">
        <v>27</v>
      </c>
      <c r="B96" s="81"/>
      <c r="C96" s="74">
        <f t="shared" si="2"/>
        <v>2.0365216210712105</v>
      </c>
      <c r="D96" s="81"/>
      <c r="E96" s="67">
        <v>16</v>
      </c>
      <c r="F96" s="1">
        <v>7887</v>
      </c>
      <c r="G96" s="212">
        <v>14</v>
      </c>
      <c r="H96" s="212">
        <v>6844</v>
      </c>
      <c r="L96" s="77"/>
    </row>
    <row r="97" spans="1:44">
      <c r="A97" s="8" t="s">
        <v>28</v>
      </c>
      <c r="B97" s="81"/>
      <c r="C97" s="74">
        <f t="shared" si="2"/>
        <v>2.8317152103559873</v>
      </c>
      <c r="D97" s="81"/>
      <c r="E97" s="67">
        <v>3</v>
      </c>
      <c r="F97" s="1">
        <v>1312</v>
      </c>
      <c r="G97" s="212">
        <v>4</v>
      </c>
      <c r="H97" s="212">
        <v>1160</v>
      </c>
      <c r="L97" s="77"/>
    </row>
    <row r="98" spans="1:44" ht="14.45" customHeight="1">
      <c r="A98" s="8" t="s">
        <v>29</v>
      </c>
      <c r="B98" s="81"/>
      <c r="C98" s="74">
        <f t="shared" si="2"/>
        <v>0</v>
      </c>
      <c r="D98" s="81"/>
      <c r="E98" s="67">
        <v>0</v>
      </c>
      <c r="F98" s="1">
        <v>497</v>
      </c>
      <c r="G98" s="212"/>
      <c r="H98" s="212">
        <v>426</v>
      </c>
      <c r="K98" s="192"/>
      <c r="L98" s="208"/>
    </row>
    <row r="99" spans="1:44">
      <c r="A99" s="8" t="s">
        <v>30</v>
      </c>
      <c r="B99" s="81"/>
      <c r="C99" s="74">
        <f t="shared" si="2"/>
        <v>2.8930817610062891</v>
      </c>
      <c r="D99" s="81"/>
      <c r="E99" s="67">
        <v>55</v>
      </c>
      <c r="F99" s="1">
        <v>17634</v>
      </c>
      <c r="G99" s="212">
        <v>37</v>
      </c>
      <c r="H99" s="212">
        <v>14166</v>
      </c>
      <c r="L99" s="77"/>
    </row>
    <row r="100" spans="1:44" ht="15" customHeight="1">
      <c r="A100" s="8" t="s">
        <v>80</v>
      </c>
      <c r="B100" s="81"/>
      <c r="C100" s="74">
        <f t="shared" si="2"/>
        <v>1.215066828675577</v>
      </c>
      <c r="D100" s="81"/>
      <c r="E100" s="67">
        <v>2</v>
      </c>
      <c r="F100" s="1">
        <v>904</v>
      </c>
      <c r="G100" s="212"/>
      <c r="H100" s="212">
        <v>742</v>
      </c>
    </row>
    <row r="101" spans="1:44" ht="14.45" customHeight="1">
      <c r="A101" s="8" t="s">
        <v>32</v>
      </c>
      <c r="B101" s="81"/>
      <c r="C101" s="74">
        <f t="shared" si="2"/>
        <v>1.0172939979654119</v>
      </c>
      <c r="D101" s="81"/>
      <c r="E101" s="67">
        <v>0</v>
      </c>
      <c r="F101" s="1">
        <v>539</v>
      </c>
      <c r="G101" s="212">
        <v>1</v>
      </c>
      <c r="H101" s="212">
        <v>444</v>
      </c>
      <c r="K101" s="192"/>
      <c r="L101" s="208"/>
    </row>
    <row r="102" spans="1:44" ht="16.149999999999999" customHeight="1">
      <c r="A102" s="8" t="s">
        <v>33</v>
      </c>
      <c r="B102" s="81"/>
      <c r="C102" s="74">
        <f t="shared" si="2"/>
        <v>3.4705007436787305</v>
      </c>
      <c r="D102" s="81"/>
      <c r="E102" s="67">
        <v>6</v>
      </c>
      <c r="F102" s="1">
        <v>1100</v>
      </c>
      <c r="G102" s="212">
        <v>1</v>
      </c>
      <c r="H102" s="212">
        <v>917</v>
      </c>
    </row>
    <row r="103" spans="1:44" ht="14.45" customHeight="1">
      <c r="A103" s="8" t="s">
        <v>34</v>
      </c>
      <c r="B103" s="81"/>
      <c r="C103" s="74">
        <f t="shared" si="2"/>
        <v>3.9936102236421722</v>
      </c>
      <c r="D103" s="81"/>
      <c r="E103" s="67">
        <v>3</v>
      </c>
      <c r="F103" s="1">
        <v>696</v>
      </c>
      <c r="G103" s="212">
        <v>2</v>
      </c>
      <c r="H103" s="212">
        <v>556</v>
      </c>
    </row>
    <row r="104" spans="1:44" ht="14.45" customHeight="1">
      <c r="A104" s="8" t="s">
        <v>35</v>
      </c>
      <c r="B104" s="81"/>
      <c r="C104" s="74">
        <f t="shared" si="2"/>
        <v>3.3471155739318763</v>
      </c>
      <c r="D104" s="81"/>
      <c r="E104" s="67">
        <v>10</v>
      </c>
      <c r="F104" s="1">
        <v>2784</v>
      </c>
      <c r="G104" s="212">
        <v>7</v>
      </c>
      <c r="H104" s="212">
        <v>2295</v>
      </c>
    </row>
    <row r="105" spans="1:44" ht="15.6" customHeight="1">
      <c r="A105" s="8" t="s">
        <v>36</v>
      </c>
      <c r="B105" s="81"/>
      <c r="C105" s="74">
        <f t="shared" si="2"/>
        <v>1.9120458891013383</v>
      </c>
      <c r="D105" s="81"/>
      <c r="E105" s="67">
        <v>2</v>
      </c>
      <c r="F105" s="1">
        <v>806</v>
      </c>
      <c r="G105" s="212">
        <v>1</v>
      </c>
      <c r="H105" s="212">
        <v>763</v>
      </c>
    </row>
    <row r="106" spans="1:44" ht="15.6" customHeight="1">
      <c r="A106" s="8" t="s">
        <v>37</v>
      </c>
      <c r="B106" s="81"/>
      <c r="C106" s="74">
        <f t="shared" si="2"/>
        <v>2.5429116338207249</v>
      </c>
      <c r="D106" s="81"/>
      <c r="E106" s="67">
        <v>2</v>
      </c>
      <c r="F106" s="1">
        <v>810</v>
      </c>
      <c r="G106" s="212">
        <v>2</v>
      </c>
      <c r="H106" s="212">
        <v>763</v>
      </c>
    </row>
    <row r="107" spans="1:44" ht="16.149999999999999" customHeight="1">
      <c r="A107" s="9" t="s">
        <v>38</v>
      </c>
      <c r="B107" s="82"/>
      <c r="C107" s="354">
        <v>0</v>
      </c>
      <c r="D107" s="82"/>
      <c r="E107" s="69">
        <v>0</v>
      </c>
      <c r="F107" s="69">
        <v>0</v>
      </c>
      <c r="G107" s="97">
        <v>0</v>
      </c>
      <c r="H107" s="97">
        <v>6</v>
      </c>
      <c r="I107" s="66"/>
    </row>
    <row r="108" spans="1:44" ht="1.9" customHeight="1">
      <c r="A108" s="42"/>
      <c r="B108" s="42"/>
      <c r="C108" s="353"/>
      <c r="D108" s="42"/>
      <c r="G108" s="253"/>
      <c r="H108" s="253"/>
    </row>
    <row r="109" spans="1:44" ht="13.5">
      <c r="A109" s="640" t="s">
        <v>95</v>
      </c>
      <c r="B109" s="640"/>
      <c r="C109" s="640"/>
      <c r="D109" s="640"/>
      <c r="E109" s="640"/>
      <c r="F109" s="640"/>
      <c r="G109" s="640"/>
      <c r="H109" s="640"/>
      <c r="I109" s="356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52"/>
      <c r="U109" s="52"/>
      <c r="V109" s="52"/>
    </row>
    <row r="110" spans="1:44" s="149" customFormat="1" ht="13.15" customHeight="1">
      <c r="A110" s="595" t="s">
        <v>128</v>
      </c>
      <c r="B110" s="595"/>
      <c r="C110" s="595"/>
      <c r="D110" s="595"/>
      <c r="E110" s="595"/>
      <c r="F110" s="595"/>
      <c r="G110" s="595"/>
      <c r="H110" s="595"/>
      <c r="I110" s="595"/>
      <c r="J110" s="595"/>
      <c r="K110" s="595"/>
      <c r="L110" s="595"/>
      <c r="M110" s="595"/>
      <c r="N110" s="595"/>
      <c r="O110" s="595"/>
      <c r="P110" s="595"/>
      <c r="Q110" s="595"/>
      <c r="R110" s="595"/>
      <c r="S110" s="595"/>
      <c r="T110" s="595"/>
      <c r="U110" s="595"/>
      <c r="V110" s="595"/>
      <c r="W110" s="152"/>
      <c r="X110" s="221"/>
      <c r="Z110" s="152"/>
      <c r="AA110" s="221"/>
      <c r="AC110" s="152"/>
      <c r="AD110" s="221"/>
      <c r="AF110" s="152"/>
      <c r="AG110" s="221"/>
      <c r="AJ110" s="221"/>
      <c r="AL110" s="150"/>
      <c r="AM110" s="150"/>
      <c r="AN110" s="150"/>
      <c r="AO110" s="150"/>
      <c r="AP110" s="150"/>
      <c r="AQ110" s="150"/>
      <c r="AR110" s="150"/>
    </row>
    <row r="111" spans="1:44">
      <c r="A111" s="29"/>
      <c r="B111" s="29"/>
      <c r="C111" s="31"/>
      <c r="D111" s="29"/>
      <c r="G111" s="249"/>
      <c r="H111" s="249"/>
    </row>
    <row r="112" spans="1:44">
      <c r="A112" s="29"/>
      <c r="B112" s="29"/>
      <c r="C112" s="31"/>
      <c r="D112" s="29"/>
      <c r="G112" s="249"/>
      <c r="H112" s="249"/>
    </row>
    <row r="113" spans="1:8">
      <c r="A113" s="29"/>
      <c r="B113" s="29"/>
      <c r="C113" s="31"/>
      <c r="D113" s="29"/>
      <c r="G113" s="249"/>
      <c r="H113" s="249"/>
    </row>
    <row r="114" spans="1:8">
      <c r="A114" s="29"/>
      <c r="B114" s="29"/>
      <c r="C114" s="31"/>
      <c r="D114" s="29"/>
      <c r="G114" s="249"/>
      <c r="H114" s="249"/>
    </row>
    <row r="115" spans="1:8">
      <c r="A115" s="29"/>
      <c r="B115" s="29"/>
      <c r="C115" s="31"/>
      <c r="D115" s="29"/>
      <c r="G115" s="249"/>
      <c r="H115" s="249"/>
    </row>
    <row r="116" spans="1:8">
      <c r="A116" s="29"/>
      <c r="B116" s="29"/>
      <c r="C116" s="31"/>
      <c r="D116" s="29"/>
      <c r="G116" s="249"/>
      <c r="H116" s="249"/>
    </row>
    <row r="117" spans="1:8">
      <c r="A117" s="29"/>
      <c r="B117" s="29"/>
      <c r="C117" s="31"/>
      <c r="D117" s="29"/>
      <c r="G117" s="249"/>
      <c r="H117" s="249"/>
    </row>
    <row r="118" spans="1:8">
      <c r="A118" s="29"/>
      <c r="B118" s="29"/>
      <c r="C118" s="31"/>
      <c r="D118" s="29"/>
      <c r="G118" s="249"/>
      <c r="H118" s="249"/>
    </row>
    <row r="119" spans="1:8">
      <c r="A119" s="29"/>
      <c r="B119" s="29"/>
      <c r="C119" s="31"/>
      <c r="D119" s="29"/>
      <c r="G119" s="249"/>
      <c r="H119" s="249"/>
    </row>
    <row r="120" spans="1:8">
      <c r="A120" s="29"/>
      <c r="B120" s="29"/>
      <c r="C120" s="31"/>
      <c r="D120" s="29"/>
      <c r="G120" s="249"/>
      <c r="H120" s="249"/>
    </row>
  </sheetData>
  <sortState ref="L44:M64">
    <sortCondition ref="M44:M64"/>
  </sortState>
  <mergeCells count="22">
    <mergeCell ref="A110:V110"/>
    <mergeCell ref="A75:D75"/>
    <mergeCell ref="A79:A80"/>
    <mergeCell ref="C79:C80"/>
    <mergeCell ref="G79:H79"/>
    <mergeCell ref="E79:F79"/>
    <mergeCell ref="A1:I2"/>
    <mergeCell ref="A38:I39"/>
    <mergeCell ref="A77:I77"/>
    <mergeCell ref="J2:M2"/>
    <mergeCell ref="A109:H109"/>
    <mergeCell ref="A4:A5"/>
    <mergeCell ref="C41:C42"/>
    <mergeCell ref="G4:H4"/>
    <mergeCell ref="G41:H41"/>
    <mergeCell ref="E41:F41"/>
    <mergeCell ref="E4:F4"/>
    <mergeCell ref="A41:A42"/>
    <mergeCell ref="C4:C5"/>
    <mergeCell ref="A34:H34"/>
    <mergeCell ref="A71:H71"/>
    <mergeCell ref="A72:V72"/>
  </mergeCells>
  <phoneticPr fontId="8" type="noConversion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90" orientation="portrait" r:id="rId1"/>
  <rowBreaks count="2" manualBreakCount="2">
    <brk id="37" max="16383" man="1"/>
    <brk id="76" max="16383" man="1"/>
  </rowBreaks>
  <colBreaks count="1" manualBreakCount="1">
    <brk id="9" max="120" man="1"/>
  </colBreaks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50"/>
  </sheetPr>
  <dimension ref="A1:Y188"/>
  <sheetViews>
    <sheetView showGridLines="0" workbookViewId="0">
      <selection activeCell="E1" sqref="E1"/>
    </sheetView>
  </sheetViews>
  <sheetFormatPr baseColWidth="10" defaultColWidth="11.5703125" defaultRowHeight="11.25" customHeight="1"/>
  <cols>
    <col min="1" max="1" width="27.7109375" style="357" customWidth="1"/>
    <col min="2" max="4" width="11.42578125" style="357" customWidth="1"/>
    <col min="5" max="18" width="11.5703125" style="357"/>
    <col min="19" max="25" width="11.5703125" style="358"/>
    <col min="26" max="16384" width="11.5703125" style="357"/>
  </cols>
  <sheetData>
    <row r="1" spans="1:4" ht="11.25" customHeight="1">
      <c r="A1" s="649" t="s">
        <v>159</v>
      </c>
      <c r="B1" s="649"/>
      <c r="C1" s="649"/>
      <c r="D1" s="649"/>
    </row>
    <row r="2" spans="1:4" ht="17.45" customHeight="1">
      <c r="A2" s="649"/>
      <c r="B2" s="649"/>
      <c r="C2" s="649"/>
      <c r="D2" s="649"/>
    </row>
    <row r="3" spans="1:4" ht="9.75" customHeight="1"/>
    <row r="4" spans="1:4" ht="11.25" customHeight="1">
      <c r="A4" s="650" t="s">
        <v>10</v>
      </c>
      <c r="B4" s="650" t="s">
        <v>39</v>
      </c>
      <c r="C4" s="653" t="s">
        <v>152</v>
      </c>
      <c r="D4" s="656" t="s">
        <v>153</v>
      </c>
    </row>
    <row r="5" spans="1:4" ht="11.25" customHeight="1">
      <c r="A5" s="651"/>
      <c r="B5" s="651"/>
      <c r="C5" s="654"/>
      <c r="D5" s="657"/>
    </row>
    <row r="6" spans="1:4" ht="35.450000000000003" customHeight="1">
      <c r="A6" s="652"/>
      <c r="B6" s="652"/>
      <c r="C6" s="655"/>
      <c r="D6" s="658"/>
    </row>
    <row r="7" spans="1:4" ht="11.25" customHeight="1">
      <c r="A7" s="359" t="s">
        <v>14</v>
      </c>
      <c r="B7" s="360">
        <f>SUM(B8:B11)</f>
        <v>10</v>
      </c>
      <c r="C7" s="361">
        <f>C8+C9+C10+C11</f>
        <v>9</v>
      </c>
      <c r="D7" s="361">
        <f>D8+D9+D10+D11</f>
        <v>1</v>
      </c>
    </row>
    <row r="8" spans="1:4" ht="11.25" customHeight="1">
      <c r="A8" s="362" t="s">
        <v>60</v>
      </c>
      <c r="B8" s="360">
        <f>SUM(B13:B31)</f>
        <v>8</v>
      </c>
      <c r="C8" s="361">
        <f>SUM(C13:C31)</f>
        <v>7</v>
      </c>
      <c r="D8" s="361">
        <f>SUM(D13:D31)</f>
        <v>1</v>
      </c>
    </row>
    <row r="9" spans="1:4" ht="11.25" customHeight="1">
      <c r="A9" s="362" t="s">
        <v>16</v>
      </c>
      <c r="B9" s="360">
        <v>2</v>
      </c>
      <c r="C9" s="360">
        <v>2</v>
      </c>
      <c r="D9" s="91">
        <v>0</v>
      </c>
    </row>
    <row r="10" spans="1:4" ht="11.25" customHeight="1">
      <c r="A10" s="362" t="s">
        <v>17</v>
      </c>
      <c r="B10" s="360">
        <v>0</v>
      </c>
      <c r="C10" s="363">
        <v>0</v>
      </c>
      <c r="D10" s="91">
        <v>0</v>
      </c>
    </row>
    <row r="11" spans="1:4" ht="11.25" customHeight="1">
      <c r="A11" s="362" t="s">
        <v>18</v>
      </c>
      <c r="B11" s="360">
        <v>0</v>
      </c>
      <c r="C11" s="363">
        <v>0</v>
      </c>
      <c r="D11" s="91">
        <v>0</v>
      </c>
    </row>
    <row r="12" spans="1:4" ht="7.15" customHeight="1">
      <c r="A12" s="364"/>
      <c r="B12" s="365"/>
      <c r="C12" s="363"/>
      <c r="D12" s="92"/>
    </row>
    <row r="13" spans="1:4" ht="11.25" customHeight="1">
      <c r="A13" s="366" t="s">
        <v>19</v>
      </c>
      <c r="B13" s="367">
        <v>1</v>
      </c>
      <c r="C13" s="368">
        <v>0</v>
      </c>
      <c r="D13" s="92">
        <v>1</v>
      </c>
    </row>
    <row r="14" spans="1:4" ht="11.25" customHeight="1">
      <c r="A14" s="366" t="s">
        <v>20</v>
      </c>
      <c r="B14" s="367">
        <v>0</v>
      </c>
      <c r="C14" s="368">
        <v>0</v>
      </c>
      <c r="D14" s="92">
        <v>0</v>
      </c>
    </row>
    <row r="15" spans="1:4" ht="11.25" customHeight="1">
      <c r="A15" s="366" t="s">
        <v>21</v>
      </c>
      <c r="B15" s="367">
        <v>0</v>
      </c>
      <c r="C15" s="368">
        <v>0</v>
      </c>
      <c r="D15" s="92">
        <v>0</v>
      </c>
    </row>
    <row r="16" spans="1:4" ht="11.25" customHeight="1">
      <c r="A16" s="366" t="s">
        <v>22</v>
      </c>
      <c r="B16" s="367">
        <v>0</v>
      </c>
      <c r="C16" s="368">
        <v>0</v>
      </c>
      <c r="D16" s="92">
        <v>0</v>
      </c>
    </row>
    <row r="17" spans="1:25" ht="11.25" customHeight="1">
      <c r="A17" s="366" t="s">
        <v>23</v>
      </c>
      <c r="B17" s="367">
        <v>0</v>
      </c>
      <c r="C17" s="368">
        <v>0</v>
      </c>
      <c r="D17" s="92">
        <v>0</v>
      </c>
    </row>
    <row r="18" spans="1:25" ht="11.25" customHeight="1">
      <c r="A18" s="366" t="s">
        <v>24</v>
      </c>
      <c r="B18" s="367">
        <v>0</v>
      </c>
      <c r="C18" s="368">
        <v>0</v>
      </c>
      <c r="D18" s="92">
        <v>0</v>
      </c>
    </row>
    <row r="19" spans="1:25" ht="11.25" customHeight="1">
      <c r="A19" s="366" t="s">
        <v>25</v>
      </c>
      <c r="B19" s="367">
        <v>0</v>
      </c>
      <c r="C19" s="368">
        <v>0</v>
      </c>
      <c r="D19" s="92">
        <v>0</v>
      </c>
    </row>
    <row r="20" spans="1:25" ht="11.25" customHeight="1">
      <c r="A20" s="366" t="s">
        <v>26</v>
      </c>
      <c r="B20" s="367">
        <v>0</v>
      </c>
      <c r="C20" s="368">
        <v>0</v>
      </c>
      <c r="D20" s="92">
        <v>0</v>
      </c>
    </row>
    <row r="21" spans="1:25" ht="11.25" customHeight="1">
      <c r="A21" s="366" t="s">
        <v>27</v>
      </c>
      <c r="B21" s="367">
        <v>1</v>
      </c>
      <c r="C21" s="368">
        <v>1</v>
      </c>
      <c r="D21" s="92">
        <v>0</v>
      </c>
    </row>
    <row r="22" spans="1:25" ht="11.25" customHeight="1">
      <c r="A22" s="366" t="s">
        <v>28</v>
      </c>
      <c r="B22" s="367">
        <v>1</v>
      </c>
      <c r="C22" s="368">
        <v>1</v>
      </c>
      <c r="D22" s="92">
        <v>0</v>
      </c>
    </row>
    <row r="23" spans="1:25" ht="11.25" customHeight="1">
      <c r="A23" s="366" t="s">
        <v>29</v>
      </c>
      <c r="B23" s="367">
        <v>0</v>
      </c>
      <c r="C23" s="368">
        <v>0</v>
      </c>
      <c r="D23" s="92">
        <v>0</v>
      </c>
    </row>
    <row r="24" spans="1:25" ht="11.25" customHeight="1">
      <c r="A24" s="366" t="s">
        <v>30</v>
      </c>
      <c r="B24" s="367">
        <v>4</v>
      </c>
      <c r="C24" s="368">
        <v>4</v>
      </c>
      <c r="D24" s="92">
        <v>0</v>
      </c>
    </row>
    <row r="25" spans="1:25" ht="11.25" customHeight="1">
      <c r="A25" s="366" t="s">
        <v>31</v>
      </c>
      <c r="B25" s="367">
        <v>0</v>
      </c>
      <c r="C25" s="368">
        <v>0</v>
      </c>
      <c r="D25" s="92">
        <v>0</v>
      </c>
    </row>
    <row r="26" spans="1:25" ht="11.25" customHeight="1">
      <c r="A26" s="366" t="s">
        <v>32</v>
      </c>
      <c r="B26" s="367">
        <v>0</v>
      </c>
      <c r="C26" s="368">
        <v>0</v>
      </c>
      <c r="D26" s="92">
        <v>0</v>
      </c>
    </row>
    <row r="27" spans="1:25" ht="11.25" customHeight="1">
      <c r="A27" s="366" t="s">
        <v>33</v>
      </c>
      <c r="B27" s="367">
        <v>0</v>
      </c>
      <c r="C27" s="368">
        <v>0</v>
      </c>
      <c r="D27" s="92">
        <v>0</v>
      </c>
    </row>
    <row r="28" spans="1:25" ht="11.25" customHeight="1">
      <c r="A28" s="366" t="s">
        <v>34</v>
      </c>
      <c r="B28" s="367">
        <v>0</v>
      </c>
      <c r="C28" s="368">
        <v>0</v>
      </c>
      <c r="D28" s="92">
        <v>0</v>
      </c>
    </row>
    <row r="29" spans="1:25" s="216" customFormat="1" ht="11.25" customHeight="1">
      <c r="A29" s="369" t="s">
        <v>35</v>
      </c>
      <c r="B29" s="367">
        <v>0</v>
      </c>
      <c r="C29" s="368">
        <v>0</v>
      </c>
      <c r="D29" s="92">
        <v>0</v>
      </c>
      <c r="S29" s="217"/>
      <c r="T29" s="217"/>
      <c r="U29" s="217"/>
      <c r="V29" s="217"/>
      <c r="W29" s="217"/>
      <c r="X29" s="217"/>
      <c r="Y29" s="217"/>
    </row>
    <row r="30" spans="1:25" ht="11.25" customHeight="1">
      <c r="A30" s="366" t="s">
        <v>36</v>
      </c>
      <c r="B30" s="367">
        <v>1</v>
      </c>
      <c r="C30" s="368">
        <v>1</v>
      </c>
      <c r="D30" s="92">
        <v>0</v>
      </c>
    </row>
    <row r="31" spans="1:25" ht="11.25" customHeight="1">
      <c r="A31" s="370" t="s">
        <v>37</v>
      </c>
      <c r="B31" s="371">
        <v>0</v>
      </c>
      <c r="C31" s="372">
        <v>0</v>
      </c>
      <c r="D31" s="97">
        <v>0</v>
      </c>
    </row>
    <row r="32" spans="1:25" ht="5.45" customHeight="1">
      <c r="D32" s="360"/>
    </row>
    <row r="33" spans="1:25" ht="27.75" customHeight="1">
      <c r="A33" s="659" t="s">
        <v>154</v>
      </c>
      <c r="B33" s="659"/>
      <c r="C33" s="659"/>
      <c r="D33" s="659"/>
      <c r="E33" s="659"/>
    </row>
    <row r="34" spans="1:25" ht="5.45" customHeight="1">
      <c r="A34" s="373"/>
      <c r="B34" s="373"/>
      <c r="C34" s="373"/>
      <c r="D34" s="373"/>
    </row>
    <row r="35" spans="1:25" ht="18.600000000000001" customHeight="1">
      <c r="A35" s="645" t="s">
        <v>39</v>
      </c>
      <c r="B35" s="646" t="s">
        <v>155</v>
      </c>
      <c r="C35" s="646"/>
      <c r="D35" s="646"/>
      <c r="E35" s="647" t="s">
        <v>156</v>
      </c>
    </row>
    <row r="36" spans="1:25" ht="29.45" customHeight="1">
      <c r="A36" s="645"/>
      <c r="B36" s="374" t="s">
        <v>157</v>
      </c>
      <c r="C36" s="374" t="s">
        <v>11</v>
      </c>
      <c r="D36" s="375" t="s">
        <v>158</v>
      </c>
      <c r="E36" s="647"/>
    </row>
    <row r="37" spans="1:25" ht="20.25" customHeight="1">
      <c r="A37" s="376" t="s">
        <v>14</v>
      </c>
      <c r="B37" s="389">
        <v>10</v>
      </c>
      <c r="C37" s="377">
        <v>39757</v>
      </c>
      <c r="D37" s="378">
        <f>B37/C37*10000</f>
        <v>2.5152803279925551</v>
      </c>
      <c r="E37" s="379">
        <v>1</v>
      </c>
    </row>
    <row r="38" spans="1:25" ht="20.25" customHeight="1">
      <c r="A38" s="376" t="s">
        <v>60</v>
      </c>
      <c r="B38" s="389">
        <v>8</v>
      </c>
      <c r="C38" s="377">
        <v>39315</v>
      </c>
      <c r="D38" s="378">
        <f>B38/C38*10000</f>
        <v>2.0348467506040953</v>
      </c>
      <c r="E38" s="379">
        <v>1</v>
      </c>
    </row>
    <row r="39" spans="1:25" ht="3" customHeight="1">
      <c r="A39" s="373"/>
      <c r="B39" s="366"/>
      <c r="C39" s="366"/>
      <c r="D39" s="32"/>
    </row>
    <row r="40" spans="1:25" s="380" customFormat="1" ht="22.9" customHeight="1">
      <c r="A40" s="648" t="s">
        <v>111</v>
      </c>
      <c r="B40" s="648"/>
      <c r="C40" s="648"/>
      <c r="D40" s="648"/>
      <c r="E40" s="648"/>
      <c r="F40" s="648"/>
      <c r="G40" s="648"/>
      <c r="H40" s="648"/>
      <c r="I40" s="47"/>
      <c r="S40" s="381"/>
      <c r="T40" s="381"/>
      <c r="U40" s="381"/>
      <c r="V40" s="381"/>
      <c r="W40" s="381"/>
      <c r="X40" s="381"/>
      <c r="Y40" s="381"/>
    </row>
    <row r="177" spans="20:22" ht="11.25" customHeight="1">
      <c r="T177" s="382" t="s">
        <v>10</v>
      </c>
      <c r="U177" s="382" t="s">
        <v>152</v>
      </c>
      <c r="V177" s="383" t="s">
        <v>153</v>
      </c>
    </row>
    <row r="178" spans="20:22" ht="11.25" customHeight="1">
      <c r="T178" s="382" t="s">
        <v>10</v>
      </c>
      <c r="U178" s="382" t="s">
        <v>152</v>
      </c>
      <c r="V178" s="383" t="s">
        <v>153</v>
      </c>
    </row>
    <row r="179" spans="20:22" ht="11.25" customHeight="1">
      <c r="T179" s="382" t="s">
        <v>10</v>
      </c>
      <c r="U179" s="382" t="s">
        <v>152</v>
      </c>
      <c r="V179" s="383" t="s">
        <v>153</v>
      </c>
    </row>
    <row r="180" spans="20:22" ht="11.25" customHeight="1">
      <c r="T180" s="384" t="s">
        <v>60</v>
      </c>
      <c r="U180" s="385">
        <v>12</v>
      </c>
      <c r="V180" s="385">
        <v>5</v>
      </c>
    </row>
    <row r="181" spans="20:22" ht="11.25" customHeight="1">
      <c r="T181" s="386" t="s">
        <v>19</v>
      </c>
      <c r="U181" s="387">
        <v>0</v>
      </c>
      <c r="V181" s="388">
        <v>1</v>
      </c>
    </row>
    <row r="182" spans="20:22" ht="11.25" customHeight="1">
      <c r="T182" s="386" t="s">
        <v>25</v>
      </c>
      <c r="U182" s="387">
        <v>2</v>
      </c>
      <c r="V182" s="388">
        <v>1</v>
      </c>
    </row>
    <row r="183" spans="20:22" ht="11.25" customHeight="1">
      <c r="T183" s="386" t="s">
        <v>26</v>
      </c>
      <c r="U183" s="387">
        <v>0</v>
      </c>
      <c r="V183" s="388">
        <v>1</v>
      </c>
    </row>
    <row r="184" spans="20:22" ht="11.25" customHeight="1">
      <c r="T184" s="386" t="s">
        <v>27</v>
      </c>
      <c r="U184" s="387">
        <v>2</v>
      </c>
      <c r="V184" s="388">
        <v>1</v>
      </c>
    </row>
    <row r="185" spans="20:22" ht="11.25" customHeight="1">
      <c r="T185" s="386" t="s">
        <v>30</v>
      </c>
      <c r="U185" s="387">
        <v>5</v>
      </c>
      <c r="V185" s="388">
        <v>1</v>
      </c>
    </row>
    <row r="186" spans="20:22" ht="11.25" customHeight="1">
      <c r="T186" s="386" t="s">
        <v>31</v>
      </c>
      <c r="U186" s="387">
        <v>1</v>
      </c>
      <c r="V186" s="388">
        <v>0</v>
      </c>
    </row>
    <row r="187" spans="20:22" ht="11.25" customHeight="1">
      <c r="T187" s="386" t="s">
        <v>33</v>
      </c>
      <c r="U187" s="387">
        <v>1</v>
      </c>
      <c r="V187" s="388">
        <v>0</v>
      </c>
    </row>
    <row r="188" spans="20:22" ht="11.25" customHeight="1">
      <c r="T188" s="386" t="s">
        <v>35</v>
      </c>
      <c r="U188" s="387">
        <v>1</v>
      </c>
      <c r="V188" s="388">
        <v>0</v>
      </c>
    </row>
  </sheetData>
  <mergeCells count="10">
    <mergeCell ref="A35:A36"/>
    <mergeCell ref="B35:D35"/>
    <mergeCell ref="E35:E36"/>
    <mergeCell ref="A40:H40"/>
    <mergeCell ref="A1:D2"/>
    <mergeCell ref="A4:A6"/>
    <mergeCell ref="B4:B6"/>
    <mergeCell ref="C4:C6"/>
    <mergeCell ref="D4:D6"/>
    <mergeCell ref="A33:E3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50"/>
  </sheetPr>
  <dimension ref="A1:IJ33"/>
  <sheetViews>
    <sheetView workbookViewId="0">
      <selection sqref="A1:W1"/>
    </sheetView>
  </sheetViews>
  <sheetFormatPr baseColWidth="10" defaultColWidth="13.42578125" defaultRowHeight="12.75"/>
  <cols>
    <col min="1" max="1" width="22.5703125" style="472" customWidth="1"/>
    <col min="2" max="2" width="10.7109375" style="434" customWidth="1"/>
    <col min="3" max="3" width="10.7109375" style="435" customWidth="1"/>
    <col min="4" max="4" width="10.7109375" style="434" customWidth="1"/>
    <col min="5" max="5" width="10.7109375" style="436" customWidth="1"/>
    <col min="6" max="6" width="10.7109375" style="434" customWidth="1"/>
    <col min="7" max="7" width="10.7109375" style="436" customWidth="1"/>
    <col min="8" max="8" width="10.7109375" style="480" customWidth="1"/>
    <col min="9" max="9" width="10.7109375" style="435" customWidth="1"/>
    <col min="10" max="10" width="10.7109375" style="436" customWidth="1"/>
    <col min="11" max="11" width="10.7109375" style="437" customWidth="1"/>
    <col min="12" max="12" width="10.7109375" style="434" customWidth="1"/>
    <col min="13" max="13" width="10.7109375" style="436" customWidth="1"/>
    <col min="14" max="14" width="10.7109375" style="434" customWidth="1"/>
    <col min="15" max="15" width="10.7109375" style="436" customWidth="1"/>
    <col min="16" max="16" width="10.7109375" style="434" customWidth="1"/>
    <col min="17" max="17" width="10.7109375" style="436" customWidth="1"/>
    <col min="18" max="18" width="10.7109375" style="434" customWidth="1"/>
    <col min="19" max="19" width="10.7109375" style="436" customWidth="1"/>
    <col min="20" max="23" width="10.7109375" style="437" customWidth="1"/>
    <col min="24" max="27" width="13.42578125" style="403"/>
    <col min="28" max="16384" width="13.42578125" style="402"/>
  </cols>
  <sheetData>
    <row r="1" spans="1:244" ht="36" customHeight="1">
      <c r="A1" s="669" t="s">
        <v>188</v>
      </c>
      <c r="B1" s="669"/>
      <c r="C1" s="669"/>
      <c r="D1" s="669"/>
      <c r="E1" s="669"/>
      <c r="F1" s="669"/>
      <c r="G1" s="669"/>
      <c r="H1" s="669"/>
      <c r="I1" s="669"/>
      <c r="J1" s="669"/>
      <c r="K1" s="669"/>
      <c r="L1" s="669"/>
      <c r="M1" s="669"/>
      <c r="N1" s="669"/>
      <c r="O1" s="669"/>
      <c r="P1" s="669"/>
      <c r="Q1" s="669"/>
      <c r="R1" s="669"/>
      <c r="S1" s="669"/>
      <c r="T1" s="669"/>
      <c r="U1" s="669"/>
      <c r="V1" s="669"/>
      <c r="W1" s="669"/>
    </row>
    <row r="2" spans="1:244" s="462" customFormat="1" ht="14.25">
      <c r="A2" s="663" t="s">
        <v>160</v>
      </c>
      <c r="B2" s="440"/>
      <c r="C2" s="441"/>
      <c r="D2" s="666" t="s">
        <v>161</v>
      </c>
      <c r="E2" s="666"/>
      <c r="F2" s="666"/>
      <c r="G2" s="666"/>
      <c r="H2" s="666"/>
      <c r="I2" s="666"/>
      <c r="J2" s="666"/>
      <c r="K2" s="666"/>
      <c r="L2" s="442"/>
      <c r="M2" s="442"/>
      <c r="N2" s="442"/>
      <c r="O2" s="442"/>
      <c r="P2" s="442"/>
      <c r="Q2" s="442"/>
      <c r="R2" s="442"/>
      <c r="S2" s="442"/>
      <c r="T2" s="442"/>
      <c r="U2" s="442"/>
      <c r="V2" s="443"/>
      <c r="W2" s="443"/>
      <c r="X2" s="461"/>
      <c r="Y2" s="461"/>
      <c r="Z2" s="461"/>
      <c r="AA2" s="461"/>
    </row>
    <row r="3" spans="1:244" s="462" customFormat="1" ht="14.45" customHeight="1">
      <c r="A3" s="664"/>
      <c r="B3" s="667" t="s">
        <v>39</v>
      </c>
      <c r="C3" s="667"/>
      <c r="D3" s="666" t="s">
        <v>162</v>
      </c>
      <c r="E3" s="666"/>
      <c r="F3" s="666" t="s">
        <v>163</v>
      </c>
      <c r="G3" s="666"/>
      <c r="H3" s="666" t="s">
        <v>164</v>
      </c>
      <c r="I3" s="666"/>
      <c r="J3" s="661" t="s">
        <v>173</v>
      </c>
      <c r="K3" s="661" t="s">
        <v>174</v>
      </c>
      <c r="L3" s="666" t="s">
        <v>166</v>
      </c>
      <c r="M3" s="666"/>
      <c r="N3" s="442" t="s">
        <v>167</v>
      </c>
      <c r="O3" s="442"/>
      <c r="P3" s="442" t="s">
        <v>168</v>
      </c>
      <c r="Q3" s="442"/>
      <c r="R3" s="442" t="s">
        <v>169</v>
      </c>
      <c r="S3" s="442"/>
      <c r="T3" s="661" t="s">
        <v>175</v>
      </c>
      <c r="U3" s="670" t="s">
        <v>165</v>
      </c>
      <c r="V3" s="668" t="s">
        <v>170</v>
      </c>
      <c r="W3" s="668"/>
      <c r="X3" s="461"/>
      <c r="Y3" s="461"/>
      <c r="Z3" s="461"/>
      <c r="AA3" s="461"/>
    </row>
    <row r="4" spans="1:244" s="462" customFormat="1" ht="28.5">
      <c r="A4" s="665"/>
      <c r="B4" s="444" t="s">
        <v>12</v>
      </c>
      <c r="C4" s="445" t="s">
        <v>171</v>
      </c>
      <c r="D4" s="444" t="s">
        <v>12</v>
      </c>
      <c r="E4" s="445" t="s">
        <v>171</v>
      </c>
      <c r="F4" s="444" t="s">
        <v>12</v>
      </c>
      <c r="G4" s="445" t="s">
        <v>171</v>
      </c>
      <c r="H4" s="477" t="s">
        <v>12</v>
      </c>
      <c r="I4" s="446" t="s">
        <v>171</v>
      </c>
      <c r="J4" s="662"/>
      <c r="K4" s="662"/>
      <c r="L4" s="444" t="s">
        <v>12</v>
      </c>
      <c r="M4" s="445" t="s">
        <v>171</v>
      </c>
      <c r="N4" s="444" t="s">
        <v>12</v>
      </c>
      <c r="O4" s="445" t="s">
        <v>171</v>
      </c>
      <c r="P4" s="444" t="s">
        <v>12</v>
      </c>
      <c r="Q4" s="445" t="s">
        <v>171</v>
      </c>
      <c r="R4" s="444" t="s">
        <v>12</v>
      </c>
      <c r="S4" s="445" t="s">
        <v>171</v>
      </c>
      <c r="T4" s="662"/>
      <c r="U4" s="667"/>
      <c r="V4" s="444" t="s">
        <v>12</v>
      </c>
      <c r="W4" s="445" t="s">
        <v>171</v>
      </c>
      <c r="X4" s="461"/>
      <c r="Y4" s="461"/>
      <c r="Z4" s="461" t="s">
        <v>176</v>
      </c>
      <c r="AA4" s="461"/>
    </row>
    <row r="5" spans="1:244" s="462" customFormat="1" ht="17.25" customHeight="1">
      <c r="A5" s="473" t="s">
        <v>14</v>
      </c>
      <c r="B5" s="447">
        <v>295</v>
      </c>
      <c r="C5" s="448">
        <v>7.4493068356859675</v>
      </c>
      <c r="D5" s="449">
        <v>45</v>
      </c>
      <c r="E5" s="450">
        <v>1.1363349410368426</v>
      </c>
      <c r="F5" s="449">
        <v>25</v>
      </c>
      <c r="G5" s="450">
        <v>0.63129718946491242</v>
      </c>
      <c r="H5" s="478">
        <v>29</v>
      </c>
      <c r="I5" s="450">
        <v>0.73230473977929855</v>
      </c>
      <c r="J5" s="451">
        <v>99</v>
      </c>
      <c r="K5" s="450">
        <v>2.4999368702810534</v>
      </c>
      <c r="L5" s="449">
        <v>56</v>
      </c>
      <c r="M5" s="450">
        <v>1.414105704401404</v>
      </c>
      <c r="N5" s="449">
        <v>77</v>
      </c>
      <c r="O5" s="450">
        <v>1.9443953435519303</v>
      </c>
      <c r="P5" s="449">
        <v>62</v>
      </c>
      <c r="Q5" s="450">
        <v>1.565617029872983</v>
      </c>
      <c r="R5" s="449">
        <v>1</v>
      </c>
      <c r="S5" s="452">
        <v>2.5251887578596498E-2</v>
      </c>
      <c r="T5" s="449">
        <v>196</v>
      </c>
      <c r="U5" s="450">
        <v>4.9493699654049141</v>
      </c>
      <c r="V5" s="449">
        <v>0</v>
      </c>
      <c r="W5" s="452">
        <v>0</v>
      </c>
      <c r="X5" s="463" t="s">
        <v>14</v>
      </c>
      <c r="Y5" s="463"/>
      <c r="Z5" s="464">
        <v>39601</v>
      </c>
      <c r="AA5" s="463"/>
      <c r="AB5" s="453"/>
    </row>
    <row r="6" spans="1:244" s="462" customFormat="1" ht="14.25">
      <c r="A6" s="474" t="s">
        <v>15</v>
      </c>
      <c r="B6" s="453">
        <v>286</v>
      </c>
      <c r="C6" s="454">
        <v>7.3048630976706175</v>
      </c>
      <c r="D6" s="455">
        <v>45</v>
      </c>
      <c r="E6" s="456">
        <v>1.1493665713118104</v>
      </c>
      <c r="F6" s="455">
        <v>25</v>
      </c>
      <c r="G6" s="456">
        <v>0.63853698406211679</v>
      </c>
      <c r="H6" s="479">
        <v>27</v>
      </c>
      <c r="I6" s="456">
        <v>0.68961994278708616</v>
      </c>
      <c r="J6" s="457">
        <v>97</v>
      </c>
      <c r="K6" s="456">
        <v>2.4775234981610135</v>
      </c>
      <c r="L6" s="455">
        <v>52</v>
      </c>
      <c r="M6" s="456">
        <v>1.3281569268492031</v>
      </c>
      <c r="N6" s="455">
        <v>76</v>
      </c>
      <c r="O6" s="456">
        <v>1.9411524315488353</v>
      </c>
      <c r="P6" s="455">
        <v>60</v>
      </c>
      <c r="Q6" s="456">
        <v>1.5324887617490806</v>
      </c>
      <c r="R6" s="455">
        <v>1</v>
      </c>
      <c r="S6" s="458">
        <v>2.5541479362484677E-2</v>
      </c>
      <c r="T6" s="455">
        <v>189</v>
      </c>
      <c r="U6" s="456">
        <v>4.8273395995096031</v>
      </c>
      <c r="V6" s="455">
        <v>0</v>
      </c>
      <c r="W6" s="458">
        <v>0</v>
      </c>
      <c r="X6" s="463" t="s">
        <v>15</v>
      </c>
      <c r="Y6" s="463"/>
      <c r="Z6" s="464">
        <v>39152</v>
      </c>
      <c r="AA6" s="463"/>
      <c r="AB6" s="453"/>
    </row>
    <row r="7" spans="1:244" s="462" customFormat="1" ht="14.25">
      <c r="A7" s="474" t="s">
        <v>16</v>
      </c>
      <c r="B7" s="453">
        <v>4</v>
      </c>
      <c r="C7" s="454">
        <v>0</v>
      </c>
      <c r="D7" s="455">
        <v>0</v>
      </c>
      <c r="E7" s="456">
        <v>0</v>
      </c>
      <c r="F7" s="455">
        <v>0</v>
      </c>
      <c r="G7" s="456">
        <v>0</v>
      </c>
      <c r="H7" s="479">
        <v>1</v>
      </c>
      <c r="I7" s="456">
        <v>0</v>
      </c>
      <c r="J7" s="457">
        <v>1</v>
      </c>
      <c r="K7" s="456">
        <v>0</v>
      </c>
      <c r="L7" s="455">
        <v>0</v>
      </c>
      <c r="M7" s="456">
        <v>0</v>
      </c>
      <c r="N7" s="455">
        <v>1</v>
      </c>
      <c r="O7" s="456">
        <v>0</v>
      </c>
      <c r="P7" s="455">
        <v>2</v>
      </c>
      <c r="Q7" s="456">
        <v>0</v>
      </c>
      <c r="R7" s="455">
        <v>0</v>
      </c>
      <c r="S7" s="458">
        <v>0</v>
      </c>
      <c r="T7" s="455">
        <v>3</v>
      </c>
      <c r="U7" s="456">
        <v>0</v>
      </c>
      <c r="V7" s="455">
        <v>0</v>
      </c>
      <c r="W7" s="456">
        <v>0</v>
      </c>
      <c r="X7" s="463" t="s">
        <v>16</v>
      </c>
      <c r="Y7" s="463"/>
      <c r="Z7" s="464">
        <v>430</v>
      </c>
      <c r="AA7" s="463"/>
      <c r="AB7" s="453"/>
    </row>
    <row r="8" spans="1:244" s="462" customFormat="1" ht="14.25">
      <c r="A8" s="474" t="s">
        <v>17</v>
      </c>
      <c r="B8" s="453"/>
      <c r="C8" s="454">
        <v>0</v>
      </c>
      <c r="D8" s="455">
        <v>0</v>
      </c>
      <c r="E8" s="456">
        <v>0</v>
      </c>
      <c r="F8" s="455">
        <v>0</v>
      </c>
      <c r="G8" s="456">
        <v>0</v>
      </c>
      <c r="H8" s="479">
        <v>0</v>
      </c>
      <c r="I8" s="456">
        <v>0</v>
      </c>
      <c r="J8" s="457">
        <v>0</v>
      </c>
      <c r="K8" s="456">
        <v>0</v>
      </c>
      <c r="L8" s="455">
        <v>0</v>
      </c>
      <c r="M8" s="456">
        <v>0</v>
      </c>
      <c r="N8" s="455">
        <v>0</v>
      </c>
      <c r="O8" s="456">
        <v>0</v>
      </c>
      <c r="P8" s="455">
        <v>0</v>
      </c>
      <c r="Q8" s="456">
        <v>0</v>
      </c>
      <c r="R8" s="455">
        <v>0</v>
      </c>
      <c r="S8" s="458">
        <v>0</v>
      </c>
      <c r="T8" s="455">
        <v>0</v>
      </c>
      <c r="U8" s="456">
        <v>0</v>
      </c>
      <c r="V8" s="455">
        <v>0</v>
      </c>
      <c r="W8" s="456">
        <v>0</v>
      </c>
      <c r="X8" s="463" t="s">
        <v>17</v>
      </c>
      <c r="Y8" s="463"/>
      <c r="Z8" s="464">
        <v>1</v>
      </c>
      <c r="AA8" s="463"/>
      <c r="AB8" s="453"/>
      <c r="AD8" s="465"/>
      <c r="AE8" s="465"/>
      <c r="AF8" s="465"/>
      <c r="AG8" s="465"/>
      <c r="AH8" s="465"/>
      <c r="AI8" s="465"/>
      <c r="AJ8" s="465"/>
      <c r="AK8" s="465"/>
      <c r="AL8" s="465"/>
      <c r="AM8" s="465"/>
      <c r="AQ8" s="465"/>
      <c r="AR8" s="465"/>
      <c r="AS8" s="465"/>
      <c r="AT8" s="465"/>
      <c r="AU8" s="465"/>
      <c r="AV8" s="465"/>
      <c r="AW8" s="465"/>
      <c r="AX8" s="465"/>
      <c r="AY8" s="465"/>
      <c r="AZ8" s="465"/>
      <c r="BA8" s="465"/>
      <c r="BB8" s="465"/>
      <c r="BC8" s="465"/>
      <c r="BD8" s="465"/>
      <c r="BE8" s="465"/>
      <c r="BF8" s="465"/>
      <c r="BG8" s="465"/>
      <c r="BH8" s="465"/>
      <c r="BI8" s="465"/>
      <c r="BJ8" s="465"/>
      <c r="BK8" s="465"/>
      <c r="BL8" s="465"/>
      <c r="BM8" s="465"/>
      <c r="BN8" s="465"/>
      <c r="BO8" s="465"/>
      <c r="BP8" s="465"/>
      <c r="BQ8" s="465"/>
      <c r="BR8" s="465"/>
      <c r="BS8" s="465"/>
      <c r="BT8" s="465"/>
      <c r="BU8" s="465"/>
      <c r="BV8" s="465"/>
      <c r="BW8" s="465"/>
      <c r="BX8" s="465"/>
      <c r="BY8" s="465"/>
      <c r="BZ8" s="465"/>
      <c r="CA8" s="465"/>
      <c r="CB8" s="465"/>
      <c r="CC8" s="465"/>
      <c r="CD8" s="465"/>
      <c r="CE8" s="465"/>
      <c r="CF8" s="465"/>
      <c r="CG8" s="465"/>
      <c r="CH8" s="465"/>
      <c r="CI8" s="465"/>
      <c r="CJ8" s="465"/>
      <c r="CK8" s="465"/>
      <c r="CL8" s="465"/>
      <c r="CM8" s="465"/>
      <c r="CN8" s="465"/>
      <c r="CO8" s="465"/>
      <c r="CP8" s="465"/>
      <c r="CQ8" s="465"/>
      <c r="CR8" s="465"/>
      <c r="CS8" s="465"/>
      <c r="CT8" s="465"/>
      <c r="CU8" s="465"/>
      <c r="CV8" s="465"/>
      <c r="CW8" s="465"/>
      <c r="CX8" s="465"/>
      <c r="CY8" s="465"/>
      <c r="CZ8" s="465"/>
      <c r="DA8" s="465"/>
      <c r="DB8" s="465"/>
      <c r="DC8" s="465"/>
      <c r="DD8" s="465"/>
      <c r="DE8" s="465"/>
      <c r="DF8" s="465"/>
      <c r="DG8" s="465"/>
      <c r="DH8" s="465"/>
      <c r="DI8" s="465"/>
      <c r="DJ8" s="465"/>
      <c r="DK8" s="465"/>
      <c r="DL8" s="465"/>
      <c r="DM8" s="465"/>
      <c r="DN8" s="465"/>
      <c r="DO8" s="465"/>
      <c r="DP8" s="465"/>
      <c r="DQ8" s="465"/>
      <c r="DR8" s="465"/>
      <c r="DS8" s="465"/>
      <c r="DT8" s="465"/>
      <c r="DU8" s="465"/>
      <c r="DV8" s="465"/>
      <c r="DW8" s="465"/>
      <c r="DX8" s="465"/>
      <c r="DY8" s="465"/>
      <c r="DZ8" s="465"/>
      <c r="EA8" s="465"/>
      <c r="EB8" s="465"/>
      <c r="EC8" s="465"/>
      <c r="ED8" s="465"/>
      <c r="EE8" s="465"/>
      <c r="EF8" s="465"/>
      <c r="EG8" s="465"/>
      <c r="EH8" s="465"/>
      <c r="EI8" s="465"/>
      <c r="EJ8" s="465"/>
      <c r="EK8" s="465"/>
      <c r="EL8" s="465"/>
      <c r="EM8" s="465"/>
      <c r="EN8" s="465"/>
      <c r="EO8" s="465"/>
      <c r="EP8" s="465"/>
      <c r="EQ8" s="465"/>
      <c r="ER8" s="465"/>
      <c r="ES8" s="465"/>
      <c r="ET8" s="465"/>
      <c r="EU8" s="465"/>
      <c r="EV8" s="465"/>
      <c r="EW8" s="465"/>
      <c r="EX8" s="465"/>
      <c r="EY8" s="465"/>
      <c r="EZ8" s="465"/>
      <c r="FA8" s="465"/>
      <c r="FB8" s="465"/>
      <c r="FC8" s="465"/>
      <c r="FD8" s="465"/>
      <c r="FE8" s="465"/>
      <c r="FF8" s="465"/>
      <c r="FG8" s="465"/>
      <c r="FH8" s="465"/>
      <c r="FI8" s="465"/>
      <c r="FJ8" s="465"/>
      <c r="FK8" s="465"/>
      <c r="FL8" s="465"/>
      <c r="FM8" s="465"/>
      <c r="FN8" s="465"/>
      <c r="FO8" s="465"/>
      <c r="FP8" s="465"/>
      <c r="FQ8" s="465"/>
      <c r="FR8" s="465"/>
      <c r="FS8" s="465"/>
      <c r="FT8" s="465"/>
      <c r="FU8" s="465"/>
      <c r="FV8" s="465"/>
      <c r="FW8" s="465"/>
      <c r="FX8" s="465"/>
      <c r="FY8" s="465"/>
      <c r="FZ8" s="465"/>
      <c r="GA8" s="465"/>
      <c r="GB8" s="465"/>
      <c r="GC8" s="465"/>
      <c r="GD8" s="465"/>
      <c r="GE8" s="465"/>
      <c r="GF8" s="465"/>
      <c r="GG8" s="465"/>
      <c r="GH8" s="465"/>
      <c r="GI8" s="465"/>
      <c r="GJ8" s="465"/>
      <c r="GK8" s="465"/>
      <c r="GL8" s="465"/>
      <c r="GM8" s="465"/>
      <c r="GN8" s="465"/>
      <c r="GO8" s="465"/>
      <c r="GP8" s="465"/>
      <c r="GQ8" s="465"/>
      <c r="GR8" s="465"/>
      <c r="GS8" s="465"/>
      <c r="GT8" s="465"/>
      <c r="GU8" s="465"/>
      <c r="GV8" s="465"/>
      <c r="GW8" s="465"/>
      <c r="GX8" s="465"/>
      <c r="GY8" s="465"/>
      <c r="GZ8" s="465"/>
      <c r="HA8" s="465"/>
      <c r="HB8" s="465"/>
      <c r="HC8" s="465"/>
      <c r="HD8" s="465"/>
      <c r="HE8" s="465"/>
      <c r="HF8" s="465"/>
      <c r="HG8" s="465"/>
      <c r="HH8" s="465"/>
      <c r="HI8" s="465"/>
      <c r="HJ8" s="465"/>
      <c r="HK8" s="465"/>
      <c r="HL8" s="465"/>
      <c r="HM8" s="465"/>
      <c r="HN8" s="465"/>
      <c r="HO8" s="465"/>
      <c r="HP8" s="465"/>
      <c r="HQ8" s="465"/>
      <c r="HR8" s="465"/>
      <c r="HS8" s="465"/>
      <c r="HT8" s="465"/>
      <c r="HU8" s="465"/>
      <c r="HV8" s="465"/>
      <c r="HW8" s="465"/>
      <c r="HX8" s="465"/>
      <c r="HY8" s="465"/>
      <c r="HZ8" s="465"/>
      <c r="IA8" s="465"/>
      <c r="IB8" s="465"/>
      <c r="IC8" s="465"/>
      <c r="ID8" s="465"/>
      <c r="IE8" s="465"/>
      <c r="IF8" s="465"/>
      <c r="IG8" s="465"/>
      <c r="IH8" s="465"/>
      <c r="II8" s="465"/>
      <c r="IJ8" s="465"/>
    </row>
    <row r="9" spans="1:244" s="462" customFormat="1" ht="14.25">
      <c r="A9" s="474" t="s">
        <v>18</v>
      </c>
      <c r="B9" s="453">
        <v>5</v>
      </c>
      <c r="C9" s="454">
        <v>0</v>
      </c>
      <c r="D9" s="455">
        <v>0</v>
      </c>
      <c r="E9" s="456">
        <v>0</v>
      </c>
      <c r="F9" s="455">
        <v>0</v>
      </c>
      <c r="G9" s="456">
        <v>0</v>
      </c>
      <c r="H9" s="479">
        <v>1</v>
      </c>
      <c r="I9" s="456">
        <v>0</v>
      </c>
      <c r="J9" s="457">
        <v>1</v>
      </c>
      <c r="K9" s="456">
        <v>0</v>
      </c>
      <c r="L9" s="455">
        <v>4</v>
      </c>
      <c r="M9" s="456">
        <v>0</v>
      </c>
      <c r="N9" s="455">
        <v>0</v>
      </c>
      <c r="O9" s="456">
        <v>0</v>
      </c>
      <c r="P9" s="455">
        <v>0</v>
      </c>
      <c r="Q9" s="456">
        <v>0</v>
      </c>
      <c r="R9" s="455">
        <v>0</v>
      </c>
      <c r="S9" s="458">
        <v>0</v>
      </c>
      <c r="T9" s="455">
        <v>4</v>
      </c>
      <c r="U9" s="456">
        <v>0</v>
      </c>
      <c r="V9" s="455">
        <v>0</v>
      </c>
      <c r="W9" s="456">
        <v>0</v>
      </c>
      <c r="X9" s="463" t="s">
        <v>18</v>
      </c>
      <c r="Y9" s="463"/>
      <c r="Z9" s="464">
        <v>18</v>
      </c>
      <c r="AA9" s="463"/>
      <c r="AB9" s="453"/>
    </row>
    <row r="10" spans="1:244" s="561" customFormat="1" ht="34.5" customHeight="1">
      <c r="A10" s="475" t="s">
        <v>19</v>
      </c>
      <c r="B10" s="562">
        <v>4</v>
      </c>
      <c r="C10" s="563">
        <v>8.1799591002044991</v>
      </c>
      <c r="D10" s="564">
        <v>0</v>
      </c>
      <c r="E10" s="564">
        <v>0</v>
      </c>
      <c r="F10" s="564">
        <v>0</v>
      </c>
      <c r="G10" s="564">
        <v>0</v>
      </c>
      <c r="H10" s="539">
        <v>1</v>
      </c>
      <c r="I10" s="553">
        <v>2.0449897750511248</v>
      </c>
      <c r="J10" s="539">
        <v>1</v>
      </c>
      <c r="K10" s="555">
        <v>2.0449897750511248</v>
      </c>
      <c r="L10" s="539">
        <v>0</v>
      </c>
      <c r="M10" s="553">
        <v>0</v>
      </c>
      <c r="N10" s="539">
        <v>2</v>
      </c>
      <c r="O10" s="553">
        <v>4.0899795501022496</v>
      </c>
      <c r="P10" s="539">
        <v>1</v>
      </c>
      <c r="Q10" s="553">
        <v>2.0449897750511248</v>
      </c>
      <c r="R10" s="539">
        <v>0</v>
      </c>
      <c r="S10" s="553">
        <v>0</v>
      </c>
      <c r="T10" s="554">
        <v>3</v>
      </c>
      <c r="U10" s="555">
        <v>6.1349693251533743</v>
      </c>
      <c r="V10" s="479">
        <v>0</v>
      </c>
      <c r="W10" s="556">
        <v>0</v>
      </c>
      <c r="X10" s="557" t="s">
        <v>19</v>
      </c>
      <c r="Y10" s="557"/>
      <c r="Z10" s="558">
        <v>489</v>
      </c>
      <c r="AA10" s="565"/>
      <c r="AB10" s="559"/>
      <c r="AC10" s="560"/>
    </row>
    <row r="11" spans="1:244" s="468" customFormat="1" ht="14.25">
      <c r="A11" s="475" t="s">
        <v>20</v>
      </c>
      <c r="B11" s="549">
        <v>6</v>
      </c>
      <c r="C11" s="550">
        <v>7.0921985815602833</v>
      </c>
      <c r="D11" s="542">
        <v>3</v>
      </c>
      <c r="E11" s="540">
        <v>3.5460992907801416</v>
      </c>
      <c r="F11" s="542">
        <v>0</v>
      </c>
      <c r="G11" s="540">
        <v>0</v>
      </c>
      <c r="H11" s="539">
        <v>0</v>
      </c>
      <c r="I11" s="540">
        <v>0</v>
      </c>
      <c r="J11" s="542">
        <v>3</v>
      </c>
      <c r="K11" s="543">
        <v>3.5460992907801416</v>
      </c>
      <c r="L11" s="542">
        <v>0</v>
      </c>
      <c r="M11" s="540">
        <v>0</v>
      </c>
      <c r="N11" s="542">
        <v>0</v>
      </c>
      <c r="O11" s="540">
        <v>0</v>
      </c>
      <c r="P11" s="542">
        <v>3</v>
      </c>
      <c r="Q11" s="540">
        <v>3.5460992907801416</v>
      </c>
      <c r="R11" s="542">
        <v>0</v>
      </c>
      <c r="S11" s="540">
        <v>0</v>
      </c>
      <c r="T11" s="541">
        <v>3</v>
      </c>
      <c r="U11" s="543">
        <v>3.5460992907801416</v>
      </c>
      <c r="V11" s="455">
        <v>0</v>
      </c>
      <c r="W11" s="456">
        <v>0</v>
      </c>
      <c r="X11" s="469" t="s">
        <v>20</v>
      </c>
      <c r="Y11" s="469"/>
      <c r="Z11" s="470">
        <v>846</v>
      </c>
      <c r="AA11" s="467"/>
      <c r="AB11" s="453"/>
      <c r="AC11" s="462"/>
    </row>
    <row r="12" spans="1:244" s="468" customFormat="1" ht="14.25">
      <c r="A12" s="475" t="s">
        <v>21</v>
      </c>
      <c r="B12" s="549">
        <v>12</v>
      </c>
      <c r="C12" s="550">
        <v>6.0759493670886071</v>
      </c>
      <c r="D12" s="542">
        <v>2</v>
      </c>
      <c r="E12" s="540">
        <v>1.0126582278481013</v>
      </c>
      <c r="F12" s="542">
        <v>3</v>
      </c>
      <c r="G12" s="540">
        <v>1.5189873417721518</v>
      </c>
      <c r="H12" s="539">
        <v>1</v>
      </c>
      <c r="I12" s="540">
        <v>0.50632911392405067</v>
      </c>
      <c r="J12" s="542">
        <v>6</v>
      </c>
      <c r="K12" s="543">
        <v>3.0379746835443036</v>
      </c>
      <c r="L12" s="542">
        <v>2</v>
      </c>
      <c r="M12" s="540">
        <v>1.0126582278481013</v>
      </c>
      <c r="N12" s="542">
        <v>2</v>
      </c>
      <c r="O12" s="540">
        <v>1.0126582278481013</v>
      </c>
      <c r="P12" s="542">
        <v>1</v>
      </c>
      <c r="Q12" s="540">
        <v>0.50632911392405067</v>
      </c>
      <c r="R12" s="542">
        <v>1</v>
      </c>
      <c r="S12" s="540">
        <v>0.50632911392405067</v>
      </c>
      <c r="T12" s="541">
        <v>6</v>
      </c>
      <c r="U12" s="543">
        <v>3.0379746835443036</v>
      </c>
      <c r="V12" s="455">
        <v>0</v>
      </c>
      <c r="W12" s="456">
        <v>0</v>
      </c>
      <c r="X12" s="469" t="s">
        <v>21</v>
      </c>
      <c r="Y12" s="469"/>
      <c r="Z12" s="466">
        <v>1975</v>
      </c>
      <c r="AA12" s="467"/>
      <c r="AB12" s="453"/>
      <c r="AC12" s="462"/>
    </row>
    <row r="13" spans="1:244" s="468" customFormat="1" ht="14.25">
      <c r="A13" s="475" t="s">
        <v>22</v>
      </c>
      <c r="B13" s="549">
        <v>1</v>
      </c>
      <c r="C13" s="550">
        <v>1.0559662090813093</v>
      </c>
      <c r="D13" s="542">
        <v>0</v>
      </c>
      <c r="E13" s="540">
        <v>0</v>
      </c>
      <c r="F13" s="542">
        <v>0</v>
      </c>
      <c r="G13" s="540">
        <v>0</v>
      </c>
      <c r="H13" s="539">
        <v>0</v>
      </c>
      <c r="I13" s="540">
        <v>0</v>
      </c>
      <c r="J13" s="542">
        <v>0</v>
      </c>
      <c r="K13" s="543">
        <v>0</v>
      </c>
      <c r="L13" s="542">
        <v>0</v>
      </c>
      <c r="M13" s="540">
        <v>0</v>
      </c>
      <c r="N13" s="542">
        <v>0</v>
      </c>
      <c r="O13" s="540">
        <v>0</v>
      </c>
      <c r="P13" s="542">
        <v>1</v>
      </c>
      <c r="Q13" s="540">
        <v>1.0559662090813093</v>
      </c>
      <c r="R13" s="542">
        <v>0</v>
      </c>
      <c r="S13" s="540">
        <v>0</v>
      </c>
      <c r="T13" s="541">
        <v>1</v>
      </c>
      <c r="U13" s="543">
        <v>1.0559662090813093</v>
      </c>
      <c r="V13" s="455">
        <v>0</v>
      </c>
      <c r="W13" s="456">
        <v>0</v>
      </c>
      <c r="X13" s="469" t="s">
        <v>22</v>
      </c>
      <c r="Y13" s="469"/>
      <c r="Z13" s="466">
        <v>947</v>
      </c>
      <c r="AA13" s="467"/>
      <c r="AB13" s="453"/>
      <c r="AC13" s="462"/>
    </row>
    <row r="14" spans="1:244" s="468" customFormat="1" ht="14.25">
      <c r="A14" s="475" t="s">
        <v>23</v>
      </c>
      <c r="B14" s="549">
        <v>1</v>
      </c>
      <c r="C14" s="550">
        <v>3.0674846625766872</v>
      </c>
      <c r="D14" s="542">
        <v>0</v>
      </c>
      <c r="E14" s="540">
        <v>0</v>
      </c>
      <c r="F14" s="542">
        <v>0</v>
      </c>
      <c r="G14" s="540">
        <v>0</v>
      </c>
      <c r="H14" s="539">
        <v>0</v>
      </c>
      <c r="I14" s="540">
        <v>0</v>
      </c>
      <c r="J14" s="542">
        <v>0</v>
      </c>
      <c r="K14" s="543">
        <v>0</v>
      </c>
      <c r="L14" s="542">
        <v>0</v>
      </c>
      <c r="M14" s="540">
        <v>0</v>
      </c>
      <c r="N14" s="542">
        <v>1</v>
      </c>
      <c r="O14" s="540">
        <v>3.0674846625766872</v>
      </c>
      <c r="P14" s="542">
        <v>0</v>
      </c>
      <c r="Q14" s="540">
        <v>0</v>
      </c>
      <c r="R14" s="542">
        <v>0</v>
      </c>
      <c r="S14" s="540">
        <v>0</v>
      </c>
      <c r="T14" s="541">
        <v>1</v>
      </c>
      <c r="U14" s="543">
        <v>3.0674846625766872</v>
      </c>
      <c r="V14" s="455">
        <v>0</v>
      </c>
      <c r="W14" s="456">
        <v>0</v>
      </c>
      <c r="X14" s="469" t="s">
        <v>23</v>
      </c>
      <c r="Y14" s="469"/>
      <c r="Z14" s="466">
        <v>326</v>
      </c>
      <c r="AA14" s="467"/>
      <c r="AB14" s="453"/>
      <c r="AC14" s="462"/>
    </row>
    <row r="15" spans="1:244" s="468" customFormat="1" ht="14.25">
      <c r="A15" s="475" t="s">
        <v>92</v>
      </c>
      <c r="B15" s="549">
        <v>21</v>
      </c>
      <c r="C15" s="550">
        <v>9.3499554764024939</v>
      </c>
      <c r="D15" s="542">
        <v>0</v>
      </c>
      <c r="E15" s="540">
        <v>0</v>
      </c>
      <c r="F15" s="542">
        <v>1</v>
      </c>
      <c r="G15" s="540">
        <v>0.44523597506678536</v>
      </c>
      <c r="H15" s="539">
        <v>1</v>
      </c>
      <c r="I15" s="540">
        <v>0.44523597506678536</v>
      </c>
      <c r="J15" s="542">
        <v>2</v>
      </c>
      <c r="K15" s="543">
        <v>0.89047195013357072</v>
      </c>
      <c r="L15" s="542">
        <v>8</v>
      </c>
      <c r="M15" s="540">
        <v>3.5618878005342829</v>
      </c>
      <c r="N15" s="542">
        <v>8</v>
      </c>
      <c r="O15" s="540">
        <v>3.5618878005342829</v>
      </c>
      <c r="P15" s="542">
        <v>3</v>
      </c>
      <c r="Q15" s="540">
        <v>1.3357079252003563</v>
      </c>
      <c r="R15" s="542">
        <v>0</v>
      </c>
      <c r="S15" s="540">
        <v>0</v>
      </c>
      <c r="T15" s="541">
        <v>19</v>
      </c>
      <c r="U15" s="543">
        <v>8.4594835262689223</v>
      </c>
      <c r="V15" s="455">
        <v>0</v>
      </c>
      <c r="W15" s="456">
        <v>0</v>
      </c>
      <c r="X15" s="469" t="s">
        <v>24</v>
      </c>
      <c r="Y15" s="469"/>
      <c r="Z15" s="466">
        <v>2246</v>
      </c>
      <c r="AA15" s="467"/>
      <c r="AB15" s="453"/>
      <c r="AC15" s="462"/>
    </row>
    <row r="16" spans="1:244" s="468" customFormat="1" ht="14.25">
      <c r="A16" s="475" t="s">
        <v>25</v>
      </c>
      <c r="B16" s="549">
        <v>12</v>
      </c>
      <c r="C16" s="550">
        <v>4.4264109184802649</v>
      </c>
      <c r="D16" s="542">
        <v>0</v>
      </c>
      <c r="E16" s="540">
        <v>0</v>
      </c>
      <c r="F16" s="542">
        <v>0</v>
      </c>
      <c r="G16" s="540">
        <v>0</v>
      </c>
      <c r="H16" s="539">
        <v>1</v>
      </c>
      <c r="I16" s="540">
        <v>0.36886757654002217</v>
      </c>
      <c r="J16" s="542">
        <v>1</v>
      </c>
      <c r="K16" s="543">
        <v>0.36886757654002217</v>
      </c>
      <c r="L16" s="542">
        <v>3</v>
      </c>
      <c r="M16" s="540">
        <v>1.1066027296200662</v>
      </c>
      <c r="N16" s="542">
        <v>5</v>
      </c>
      <c r="O16" s="540">
        <v>1.8443378827001107</v>
      </c>
      <c r="P16" s="542">
        <v>3</v>
      </c>
      <c r="Q16" s="540">
        <v>1.1066027296200662</v>
      </c>
      <c r="R16" s="542">
        <v>0</v>
      </c>
      <c r="S16" s="540">
        <v>0</v>
      </c>
      <c r="T16" s="541">
        <v>11</v>
      </c>
      <c r="U16" s="543">
        <v>4.057543341940244</v>
      </c>
      <c r="V16" s="455">
        <v>0</v>
      </c>
      <c r="W16" s="456">
        <v>0</v>
      </c>
      <c r="X16" s="469" t="s">
        <v>25</v>
      </c>
      <c r="Y16" s="469"/>
      <c r="Z16" s="466">
        <v>2711</v>
      </c>
      <c r="AA16" s="467"/>
      <c r="AB16" s="453"/>
      <c r="AC16" s="462"/>
    </row>
    <row r="17" spans="1:42" s="468" customFormat="1" ht="14.25">
      <c r="A17" s="475" t="s">
        <v>26</v>
      </c>
      <c r="B17" s="549">
        <v>4</v>
      </c>
      <c r="C17" s="550">
        <v>5.2424639580602888</v>
      </c>
      <c r="D17" s="542">
        <v>2</v>
      </c>
      <c r="E17" s="540">
        <v>2.6212319790301444</v>
      </c>
      <c r="F17" s="542">
        <v>0</v>
      </c>
      <c r="G17" s="540">
        <v>0</v>
      </c>
      <c r="H17" s="539">
        <v>0</v>
      </c>
      <c r="I17" s="540">
        <v>0</v>
      </c>
      <c r="J17" s="542">
        <v>2</v>
      </c>
      <c r="K17" s="543">
        <v>2.6212319790301444</v>
      </c>
      <c r="L17" s="542">
        <v>0</v>
      </c>
      <c r="M17" s="540">
        <v>0</v>
      </c>
      <c r="N17" s="542">
        <v>1</v>
      </c>
      <c r="O17" s="540">
        <v>1.3106159895150722</v>
      </c>
      <c r="P17" s="542">
        <v>1</v>
      </c>
      <c r="Q17" s="540">
        <v>1.3106159895150722</v>
      </c>
      <c r="R17" s="542">
        <v>0</v>
      </c>
      <c r="S17" s="540">
        <v>0</v>
      </c>
      <c r="T17" s="541">
        <v>2</v>
      </c>
      <c r="U17" s="543">
        <v>2.6212319790301444</v>
      </c>
      <c r="V17" s="455">
        <v>0</v>
      </c>
      <c r="W17" s="456">
        <v>0</v>
      </c>
      <c r="X17" s="469" t="s">
        <v>26</v>
      </c>
      <c r="Y17" s="469"/>
      <c r="Z17" s="466">
        <v>763</v>
      </c>
      <c r="AA17" s="467"/>
      <c r="AB17" s="453"/>
      <c r="AC17" s="462"/>
    </row>
    <row r="18" spans="1:42" s="468" customFormat="1" ht="14.25">
      <c r="A18" s="475" t="s">
        <v>27</v>
      </c>
      <c r="B18" s="549">
        <v>60</v>
      </c>
      <c r="C18" s="550">
        <v>8.6931324253839453</v>
      </c>
      <c r="D18" s="542">
        <v>3</v>
      </c>
      <c r="E18" s="540">
        <v>0.43465662126919735</v>
      </c>
      <c r="F18" s="542">
        <v>5</v>
      </c>
      <c r="G18" s="540">
        <v>0.72442770211532892</v>
      </c>
      <c r="H18" s="539">
        <v>6</v>
      </c>
      <c r="I18" s="540">
        <v>0.8693132425383947</v>
      </c>
      <c r="J18" s="542">
        <v>14</v>
      </c>
      <c r="K18" s="543">
        <v>2.028397565922921</v>
      </c>
      <c r="L18" s="542">
        <v>15</v>
      </c>
      <c r="M18" s="540">
        <v>2.1732831063459863</v>
      </c>
      <c r="N18" s="542">
        <v>21</v>
      </c>
      <c r="O18" s="540">
        <v>3.0425963488843815</v>
      </c>
      <c r="P18" s="542">
        <v>10</v>
      </c>
      <c r="Q18" s="540">
        <v>1.4488554042306578</v>
      </c>
      <c r="R18" s="542">
        <v>0</v>
      </c>
      <c r="S18" s="540">
        <v>0</v>
      </c>
      <c r="T18" s="541">
        <v>46</v>
      </c>
      <c r="U18" s="543">
        <v>6.6647348594610261</v>
      </c>
      <c r="V18" s="455">
        <v>0</v>
      </c>
      <c r="W18" s="456">
        <v>0</v>
      </c>
      <c r="X18" s="469" t="s">
        <v>27</v>
      </c>
      <c r="Y18" s="469"/>
      <c r="Z18" s="466">
        <v>6902</v>
      </c>
      <c r="AA18" s="467"/>
      <c r="AB18" s="453"/>
      <c r="AC18" s="462"/>
    </row>
    <row r="19" spans="1:42" s="468" customFormat="1" ht="14.25">
      <c r="A19" s="475" t="s">
        <v>28</v>
      </c>
      <c r="B19" s="549">
        <v>1</v>
      </c>
      <c r="C19" s="550">
        <v>0.85178875638841567</v>
      </c>
      <c r="D19" s="542">
        <v>0</v>
      </c>
      <c r="E19" s="540">
        <v>0</v>
      </c>
      <c r="F19" s="542">
        <v>0</v>
      </c>
      <c r="G19" s="540">
        <v>0</v>
      </c>
      <c r="H19" s="539">
        <v>0</v>
      </c>
      <c r="I19" s="540">
        <v>0</v>
      </c>
      <c r="J19" s="542">
        <v>0</v>
      </c>
      <c r="K19" s="543">
        <v>0</v>
      </c>
      <c r="L19" s="542">
        <v>1</v>
      </c>
      <c r="M19" s="540">
        <v>0.85178875638841567</v>
      </c>
      <c r="N19" s="542">
        <v>0</v>
      </c>
      <c r="O19" s="540">
        <v>0</v>
      </c>
      <c r="P19" s="542">
        <v>0</v>
      </c>
      <c r="Q19" s="540">
        <v>0</v>
      </c>
      <c r="R19" s="542">
        <v>0</v>
      </c>
      <c r="S19" s="540">
        <v>0</v>
      </c>
      <c r="T19" s="541">
        <v>1</v>
      </c>
      <c r="U19" s="543">
        <v>0.85178875638841567</v>
      </c>
      <c r="V19" s="455">
        <v>0</v>
      </c>
      <c r="W19" s="456">
        <v>0</v>
      </c>
      <c r="X19" s="469" t="s">
        <v>28</v>
      </c>
      <c r="Y19" s="469"/>
      <c r="Z19" s="466">
        <v>1174</v>
      </c>
      <c r="AA19" s="467"/>
      <c r="AB19" s="453"/>
      <c r="AC19" s="462"/>
    </row>
    <row r="20" spans="1:42" s="468" customFormat="1" ht="14.25">
      <c r="A20" s="475" t="s">
        <v>29</v>
      </c>
      <c r="B20" s="549">
        <v>7</v>
      </c>
      <c r="C20" s="550">
        <v>16.393442622950822</v>
      </c>
      <c r="D20" s="542">
        <v>0</v>
      </c>
      <c r="E20" s="540">
        <v>0</v>
      </c>
      <c r="F20" s="542">
        <v>1</v>
      </c>
      <c r="G20" s="540">
        <v>2.3419203747072599</v>
      </c>
      <c r="H20" s="539">
        <v>0</v>
      </c>
      <c r="I20" s="540">
        <v>0</v>
      </c>
      <c r="J20" s="542">
        <v>1</v>
      </c>
      <c r="K20" s="543">
        <v>2.3419203747072599</v>
      </c>
      <c r="L20" s="542">
        <v>1</v>
      </c>
      <c r="M20" s="540">
        <v>2.3419203747072599</v>
      </c>
      <c r="N20" s="542">
        <v>4</v>
      </c>
      <c r="O20" s="540">
        <v>9.3676814988290396</v>
      </c>
      <c r="P20" s="542">
        <v>1</v>
      </c>
      <c r="Q20" s="540">
        <v>2.3419203747072599</v>
      </c>
      <c r="R20" s="542">
        <v>0</v>
      </c>
      <c r="S20" s="540">
        <v>0</v>
      </c>
      <c r="T20" s="541">
        <v>6</v>
      </c>
      <c r="U20" s="543">
        <v>14.051522248243559</v>
      </c>
      <c r="V20" s="455">
        <v>0</v>
      </c>
      <c r="W20" s="456">
        <v>0</v>
      </c>
      <c r="X20" s="469" t="s">
        <v>29</v>
      </c>
      <c r="Y20" s="469"/>
      <c r="Z20" s="466">
        <v>427</v>
      </c>
      <c r="AA20" s="467"/>
      <c r="AB20" s="453"/>
      <c r="AC20" s="462"/>
    </row>
    <row r="21" spans="1:42" s="468" customFormat="1" ht="14.25">
      <c r="A21" s="475" t="s">
        <v>30</v>
      </c>
      <c r="B21" s="549">
        <v>95</v>
      </c>
      <c r="C21" s="550">
        <v>6.6489361702127656</v>
      </c>
      <c r="D21" s="542">
        <v>20</v>
      </c>
      <c r="E21" s="540">
        <v>1.3997760358342666</v>
      </c>
      <c r="F21" s="542">
        <v>11</v>
      </c>
      <c r="G21" s="540">
        <v>0.76987681970884658</v>
      </c>
      <c r="H21" s="539">
        <v>13</v>
      </c>
      <c r="I21" s="540">
        <v>0.90985442329227328</v>
      </c>
      <c r="J21" s="542">
        <v>44</v>
      </c>
      <c r="K21" s="543">
        <v>3.0795072788353863</v>
      </c>
      <c r="L21" s="542">
        <v>9</v>
      </c>
      <c r="M21" s="540">
        <v>0.62989921612541988</v>
      </c>
      <c r="N21" s="542">
        <v>21</v>
      </c>
      <c r="O21" s="540">
        <v>1.4697648376259798</v>
      </c>
      <c r="P21" s="542">
        <v>21</v>
      </c>
      <c r="Q21" s="540">
        <v>1.4697648376259798</v>
      </c>
      <c r="R21" s="542">
        <v>0</v>
      </c>
      <c r="S21" s="540">
        <v>0</v>
      </c>
      <c r="T21" s="541">
        <v>51</v>
      </c>
      <c r="U21" s="543">
        <v>3.5694288913773797</v>
      </c>
      <c r="V21" s="455">
        <v>0</v>
      </c>
      <c r="W21" s="458">
        <v>0</v>
      </c>
      <c r="X21" s="469" t="s">
        <v>30</v>
      </c>
      <c r="Y21" s="469"/>
      <c r="Z21" s="466">
        <v>14288</v>
      </c>
      <c r="AA21" s="467"/>
      <c r="AB21" s="453"/>
      <c r="AC21" s="462"/>
    </row>
    <row r="22" spans="1:42" s="468" customFormat="1" ht="14.25">
      <c r="A22" s="475" t="s">
        <v>31</v>
      </c>
      <c r="B22" s="549">
        <v>11</v>
      </c>
      <c r="C22" s="550">
        <v>14.745308310991957</v>
      </c>
      <c r="D22" s="542">
        <v>3</v>
      </c>
      <c r="E22" s="540">
        <v>4.0214477211796247</v>
      </c>
      <c r="F22" s="542">
        <v>0</v>
      </c>
      <c r="G22" s="540">
        <v>0</v>
      </c>
      <c r="H22" s="539">
        <v>0</v>
      </c>
      <c r="I22" s="540">
        <v>0</v>
      </c>
      <c r="J22" s="542">
        <v>3</v>
      </c>
      <c r="K22" s="543">
        <v>4.0214477211796247</v>
      </c>
      <c r="L22" s="542">
        <v>5</v>
      </c>
      <c r="M22" s="540">
        <v>6.7024128686327078</v>
      </c>
      <c r="N22" s="542">
        <v>0</v>
      </c>
      <c r="O22" s="540">
        <v>0</v>
      </c>
      <c r="P22" s="542">
        <v>3</v>
      </c>
      <c r="Q22" s="540">
        <v>4.0214477211796247</v>
      </c>
      <c r="R22" s="542">
        <v>0</v>
      </c>
      <c r="S22" s="540">
        <v>0</v>
      </c>
      <c r="T22" s="541">
        <v>8</v>
      </c>
      <c r="U22" s="543">
        <v>10.723860589812332</v>
      </c>
      <c r="V22" s="455">
        <v>0</v>
      </c>
      <c r="W22" s="456">
        <v>0</v>
      </c>
      <c r="X22" s="469" t="s">
        <v>31</v>
      </c>
      <c r="Y22" s="469"/>
      <c r="Z22" s="466">
        <v>746</v>
      </c>
      <c r="AA22" s="467"/>
      <c r="AB22" s="453"/>
      <c r="AC22" s="462"/>
    </row>
    <row r="23" spans="1:42" s="468" customFormat="1" ht="14.25">
      <c r="A23" s="475" t="s">
        <v>32</v>
      </c>
      <c r="B23" s="549">
        <v>3</v>
      </c>
      <c r="C23" s="550">
        <v>6.6964285714285712</v>
      </c>
      <c r="D23" s="542">
        <v>0</v>
      </c>
      <c r="E23" s="540">
        <v>0</v>
      </c>
      <c r="F23" s="542">
        <v>0</v>
      </c>
      <c r="G23" s="540">
        <v>0</v>
      </c>
      <c r="H23" s="539">
        <v>0</v>
      </c>
      <c r="I23" s="540">
        <v>0</v>
      </c>
      <c r="J23" s="542">
        <v>0</v>
      </c>
      <c r="K23" s="543">
        <v>0</v>
      </c>
      <c r="L23" s="542">
        <v>1</v>
      </c>
      <c r="M23" s="540">
        <v>2.2321428571428572</v>
      </c>
      <c r="N23" s="542">
        <v>0</v>
      </c>
      <c r="O23" s="540">
        <v>0</v>
      </c>
      <c r="P23" s="542">
        <v>2</v>
      </c>
      <c r="Q23" s="540">
        <v>4.4642857142857144</v>
      </c>
      <c r="R23" s="542">
        <v>0</v>
      </c>
      <c r="S23" s="540">
        <v>0</v>
      </c>
      <c r="T23" s="541">
        <v>3</v>
      </c>
      <c r="U23" s="543">
        <v>6.6964285714285712</v>
      </c>
      <c r="V23" s="455">
        <v>0</v>
      </c>
      <c r="W23" s="456">
        <v>0</v>
      </c>
      <c r="X23" s="469" t="s">
        <v>32</v>
      </c>
      <c r="Y23" s="469"/>
      <c r="Z23" s="466">
        <v>448</v>
      </c>
      <c r="AA23" s="467"/>
      <c r="AB23" s="453"/>
      <c r="AC23" s="462"/>
      <c r="AN23" s="471"/>
      <c r="AO23" s="471"/>
      <c r="AP23" s="471"/>
    </row>
    <row r="24" spans="1:42" s="468" customFormat="1" ht="14.25">
      <c r="A24" s="475" t="s">
        <v>33</v>
      </c>
      <c r="B24" s="549">
        <v>8</v>
      </c>
      <c r="C24" s="550">
        <v>8.7051142546245917</v>
      </c>
      <c r="D24" s="542">
        <v>0</v>
      </c>
      <c r="E24" s="540">
        <v>0</v>
      </c>
      <c r="F24" s="542">
        <v>1</v>
      </c>
      <c r="G24" s="540">
        <v>1.088139281828074</v>
      </c>
      <c r="H24" s="539">
        <v>0</v>
      </c>
      <c r="I24" s="540">
        <v>0</v>
      </c>
      <c r="J24" s="542">
        <v>1</v>
      </c>
      <c r="K24" s="543">
        <v>1.088139281828074</v>
      </c>
      <c r="L24" s="542">
        <v>2</v>
      </c>
      <c r="M24" s="540">
        <v>2.1762785636561479</v>
      </c>
      <c r="N24" s="542">
        <v>1</v>
      </c>
      <c r="O24" s="540">
        <v>1.088139281828074</v>
      </c>
      <c r="P24" s="542">
        <v>4</v>
      </c>
      <c r="Q24" s="540">
        <v>4.3525571273122958</v>
      </c>
      <c r="R24" s="542">
        <v>0</v>
      </c>
      <c r="S24" s="540">
        <v>0</v>
      </c>
      <c r="T24" s="541">
        <v>7</v>
      </c>
      <c r="U24" s="543">
        <v>7.6169749727965179</v>
      </c>
      <c r="V24" s="455">
        <v>0</v>
      </c>
      <c r="W24" s="456">
        <v>0</v>
      </c>
      <c r="X24" s="469" t="s">
        <v>33</v>
      </c>
      <c r="Y24" s="469"/>
      <c r="Z24" s="466">
        <v>919</v>
      </c>
      <c r="AA24" s="467"/>
      <c r="AB24" s="453"/>
      <c r="AC24" s="462"/>
    </row>
    <row r="25" spans="1:42" s="468" customFormat="1" ht="14.25">
      <c r="A25" s="475" t="s">
        <v>34</v>
      </c>
      <c r="B25" s="549">
        <v>1</v>
      </c>
      <c r="C25" s="550">
        <v>1.7761989342806395</v>
      </c>
      <c r="D25" s="542">
        <v>0</v>
      </c>
      <c r="E25" s="540">
        <v>0</v>
      </c>
      <c r="F25" s="542">
        <v>0</v>
      </c>
      <c r="G25" s="540">
        <v>0</v>
      </c>
      <c r="H25" s="539">
        <v>0</v>
      </c>
      <c r="I25" s="540">
        <v>0</v>
      </c>
      <c r="J25" s="542">
        <v>0</v>
      </c>
      <c r="K25" s="543">
        <v>0</v>
      </c>
      <c r="L25" s="542">
        <v>1</v>
      </c>
      <c r="M25" s="540">
        <v>1.7761989342806395</v>
      </c>
      <c r="N25" s="542">
        <v>0</v>
      </c>
      <c r="O25" s="540">
        <v>0</v>
      </c>
      <c r="P25" s="542">
        <v>0</v>
      </c>
      <c r="Q25" s="540">
        <v>0</v>
      </c>
      <c r="R25" s="542">
        <v>0</v>
      </c>
      <c r="S25" s="540">
        <v>0</v>
      </c>
      <c r="T25" s="541">
        <v>1</v>
      </c>
      <c r="U25" s="543">
        <v>1.7761989342806395</v>
      </c>
      <c r="V25" s="455">
        <v>0</v>
      </c>
      <c r="W25" s="456">
        <v>0</v>
      </c>
      <c r="X25" s="469" t="s">
        <v>34</v>
      </c>
      <c r="Y25" s="469"/>
      <c r="Z25" s="466">
        <v>563</v>
      </c>
      <c r="AA25" s="467"/>
      <c r="AB25" s="453"/>
      <c r="AC25" s="462"/>
    </row>
    <row r="26" spans="1:42" s="468" customFormat="1" ht="14.25">
      <c r="A26" s="475" t="s">
        <v>35</v>
      </c>
      <c r="B26" s="549">
        <v>24</v>
      </c>
      <c r="C26" s="550">
        <v>10.327022375215147</v>
      </c>
      <c r="D26" s="542">
        <v>8</v>
      </c>
      <c r="E26" s="540">
        <v>3.4423407917383821</v>
      </c>
      <c r="F26" s="542">
        <v>2</v>
      </c>
      <c r="G26" s="540">
        <v>0.86058519793459554</v>
      </c>
      <c r="H26" s="539">
        <v>3</v>
      </c>
      <c r="I26" s="540">
        <v>1.2908777969018934</v>
      </c>
      <c r="J26" s="542">
        <v>13</v>
      </c>
      <c r="K26" s="543">
        <v>5.5938037865748704</v>
      </c>
      <c r="L26" s="542">
        <v>1</v>
      </c>
      <c r="M26" s="540">
        <v>0.43029259896729777</v>
      </c>
      <c r="N26" s="542">
        <v>8</v>
      </c>
      <c r="O26" s="540">
        <v>3.4423407917383821</v>
      </c>
      <c r="P26" s="542">
        <v>2</v>
      </c>
      <c r="Q26" s="540">
        <v>0.86058519793459554</v>
      </c>
      <c r="R26" s="542">
        <v>0</v>
      </c>
      <c r="S26" s="540">
        <v>0</v>
      </c>
      <c r="T26" s="541">
        <v>11</v>
      </c>
      <c r="U26" s="543">
        <v>4.7332185886402751</v>
      </c>
      <c r="V26" s="455">
        <v>0</v>
      </c>
      <c r="W26" s="456">
        <v>0</v>
      </c>
      <c r="X26" s="469" t="s">
        <v>35</v>
      </c>
      <c r="Y26" s="469"/>
      <c r="Z26" s="466">
        <v>2324</v>
      </c>
      <c r="AA26" s="467"/>
      <c r="AB26" s="453"/>
      <c r="AC26" s="462"/>
    </row>
    <row r="27" spans="1:42" s="468" customFormat="1" ht="14.25">
      <c r="A27" s="475" t="s">
        <v>36</v>
      </c>
      <c r="B27" s="549">
        <v>6</v>
      </c>
      <c r="C27" s="550">
        <v>7.8226857887874841</v>
      </c>
      <c r="D27" s="542">
        <v>0</v>
      </c>
      <c r="E27" s="540">
        <v>0</v>
      </c>
      <c r="F27" s="542">
        <v>0</v>
      </c>
      <c r="G27" s="540">
        <v>0</v>
      </c>
      <c r="H27" s="539">
        <v>1</v>
      </c>
      <c r="I27" s="540">
        <v>1.3037809647979139</v>
      </c>
      <c r="J27" s="542">
        <v>1</v>
      </c>
      <c r="K27" s="543">
        <v>1.3037809647979139</v>
      </c>
      <c r="L27" s="542">
        <v>3</v>
      </c>
      <c r="M27" s="540">
        <v>3.9113428943937421</v>
      </c>
      <c r="N27" s="542">
        <v>0</v>
      </c>
      <c r="O27" s="540">
        <v>0</v>
      </c>
      <c r="P27" s="542">
        <v>2</v>
      </c>
      <c r="Q27" s="540">
        <v>2.6075619295958279</v>
      </c>
      <c r="R27" s="542">
        <v>0</v>
      </c>
      <c r="S27" s="540">
        <v>0</v>
      </c>
      <c r="T27" s="541">
        <v>5</v>
      </c>
      <c r="U27" s="543">
        <v>6.5189048239895699</v>
      </c>
      <c r="V27" s="455">
        <v>0</v>
      </c>
      <c r="W27" s="456">
        <v>0</v>
      </c>
      <c r="X27" s="469" t="s">
        <v>36</v>
      </c>
      <c r="Y27" s="469"/>
      <c r="Z27" s="466">
        <v>767</v>
      </c>
      <c r="AA27" s="467"/>
      <c r="AB27" s="453"/>
      <c r="AC27" s="462"/>
    </row>
    <row r="28" spans="1:42" s="468" customFormat="1" ht="14.25">
      <c r="A28" s="475" t="s">
        <v>37</v>
      </c>
      <c r="B28" s="549">
        <v>9</v>
      </c>
      <c r="C28" s="550">
        <v>11.673151750972762</v>
      </c>
      <c r="D28" s="542">
        <v>4</v>
      </c>
      <c r="E28" s="540">
        <v>5.1880674448767836</v>
      </c>
      <c r="F28" s="542">
        <v>1</v>
      </c>
      <c r="G28" s="540">
        <v>1.2970168612191959</v>
      </c>
      <c r="H28" s="539">
        <v>0</v>
      </c>
      <c r="I28" s="540">
        <v>0</v>
      </c>
      <c r="J28" s="542">
        <v>5</v>
      </c>
      <c r="K28" s="543">
        <v>6.4850843060959793</v>
      </c>
      <c r="L28" s="542">
        <v>0</v>
      </c>
      <c r="M28" s="540">
        <v>0</v>
      </c>
      <c r="N28" s="542">
        <v>2</v>
      </c>
      <c r="O28" s="540">
        <v>2.5940337224383918</v>
      </c>
      <c r="P28" s="542">
        <v>2</v>
      </c>
      <c r="Q28" s="540">
        <v>2.5940337224383918</v>
      </c>
      <c r="R28" s="542">
        <v>0</v>
      </c>
      <c r="S28" s="540">
        <v>0</v>
      </c>
      <c r="T28" s="541">
        <v>4</v>
      </c>
      <c r="U28" s="543">
        <v>5.1880674448767836</v>
      </c>
      <c r="V28" s="455">
        <v>0</v>
      </c>
      <c r="W28" s="456">
        <v>0</v>
      </c>
      <c r="X28" s="469" t="s">
        <v>37</v>
      </c>
      <c r="Y28" s="469"/>
      <c r="Z28" s="466">
        <v>771</v>
      </c>
      <c r="AA28" s="467"/>
      <c r="AB28" s="453"/>
      <c r="AC28" s="462"/>
    </row>
    <row r="29" spans="1:42" s="457" customFormat="1" ht="14.25">
      <c r="A29" s="476" t="s">
        <v>38</v>
      </c>
      <c r="B29" s="551">
        <v>0</v>
      </c>
      <c r="C29" s="552">
        <v>0</v>
      </c>
      <c r="D29" s="544">
        <v>0</v>
      </c>
      <c r="E29" s="545">
        <v>0</v>
      </c>
      <c r="F29" s="544">
        <v>0</v>
      </c>
      <c r="G29" s="545">
        <v>0</v>
      </c>
      <c r="H29" s="546">
        <v>0</v>
      </c>
      <c r="I29" s="545">
        <v>0</v>
      </c>
      <c r="J29" s="544">
        <v>0</v>
      </c>
      <c r="K29" s="548">
        <v>0</v>
      </c>
      <c r="L29" s="544">
        <v>0</v>
      </c>
      <c r="M29" s="545">
        <v>0</v>
      </c>
      <c r="N29" s="544">
        <v>0</v>
      </c>
      <c r="O29" s="545">
        <v>0</v>
      </c>
      <c r="P29" s="544">
        <v>0</v>
      </c>
      <c r="Q29" s="545">
        <v>0</v>
      </c>
      <c r="R29" s="544">
        <v>0</v>
      </c>
      <c r="S29" s="545">
        <v>0</v>
      </c>
      <c r="T29" s="547">
        <v>0</v>
      </c>
      <c r="U29" s="548">
        <v>0</v>
      </c>
      <c r="V29" s="459">
        <v>0</v>
      </c>
      <c r="W29" s="460">
        <v>0</v>
      </c>
      <c r="X29" s="469" t="s">
        <v>38</v>
      </c>
      <c r="Y29" s="469"/>
      <c r="Z29" s="466">
        <v>6</v>
      </c>
      <c r="AA29" s="467"/>
      <c r="AB29" s="453"/>
      <c r="AC29" s="462"/>
    </row>
    <row r="30" spans="1:42" ht="13.5">
      <c r="A30" s="671" t="s">
        <v>172</v>
      </c>
      <c r="B30" s="671"/>
      <c r="C30" s="671"/>
      <c r="D30" s="671"/>
      <c r="E30" s="671"/>
      <c r="F30" s="671"/>
      <c r="G30" s="671"/>
      <c r="H30" s="671"/>
      <c r="I30" s="671"/>
      <c r="J30" s="671"/>
      <c r="K30" s="671"/>
      <c r="L30" s="671"/>
      <c r="T30" s="434"/>
      <c r="U30" s="436"/>
      <c r="X30" s="293" t="s">
        <v>0</v>
      </c>
      <c r="Y30" s="293"/>
      <c r="Z30" s="409" t="s">
        <v>0</v>
      </c>
      <c r="AA30" s="407"/>
      <c r="AB30" s="408"/>
    </row>
    <row r="31" spans="1:42">
      <c r="A31" s="660" t="s">
        <v>111</v>
      </c>
      <c r="B31" s="660"/>
      <c r="C31" s="660"/>
      <c r="D31" s="660"/>
      <c r="E31" s="660"/>
      <c r="F31" s="660"/>
      <c r="G31" s="660"/>
      <c r="H31" s="660"/>
      <c r="I31" s="660"/>
      <c r="J31" s="660"/>
      <c r="K31" s="660"/>
      <c r="X31" s="407"/>
      <c r="Y31" s="407">
        <v>47023</v>
      </c>
      <c r="Z31" s="407"/>
      <c r="AA31" s="407"/>
      <c r="AB31" s="408"/>
    </row>
    <row r="32" spans="1:42">
      <c r="A32" s="404"/>
      <c r="B32" s="438"/>
      <c r="C32" s="439"/>
      <c r="D32" s="438"/>
      <c r="E32" s="438"/>
      <c r="F32" s="438"/>
      <c r="G32" s="438"/>
      <c r="X32" s="403">
        <v>46666</v>
      </c>
    </row>
    <row r="33" spans="3:9">
      <c r="C33" s="436"/>
      <c r="I33" s="436"/>
    </row>
  </sheetData>
  <mergeCells count="15">
    <mergeCell ref="V3:W3"/>
    <mergeCell ref="A1:W1"/>
    <mergeCell ref="U3:U4"/>
    <mergeCell ref="T3:T4"/>
    <mergeCell ref="A30:L30"/>
    <mergeCell ref="L3:M3"/>
    <mergeCell ref="A31:K31"/>
    <mergeCell ref="K3:K4"/>
    <mergeCell ref="J3:J4"/>
    <mergeCell ref="A2:A4"/>
    <mergeCell ref="D2:K2"/>
    <mergeCell ref="B3:C3"/>
    <mergeCell ref="D3:E3"/>
    <mergeCell ref="F3:G3"/>
    <mergeCell ref="H3:I3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50"/>
  </sheetPr>
  <dimension ref="A1:AF30"/>
  <sheetViews>
    <sheetView workbookViewId="0">
      <selection activeCell="L1" sqref="L1"/>
    </sheetView>
  </sheetViews>
  <sheetFormatPr baseColWidth="10" defaultRowHeight="16.5"/>
  <cols>
    <col min="1" max="1" width="31.5703125" style="411" customWidth="1"/>
    <col min="2" max="9" width="11.42578125" style="411"/>
    <col min="10" max="10" width="11" style="411" customWidth="1"/>
    <col min="11" max="11" width="13.28515625" style="411" customWidth="1"/>
    <col min="12" max="16384" width="11.42578125" style="411"/>
  </cols>
  <sheetData>
    <row r="1" spans="1:32" s="92" customFormat="1" ht="36" customHeight="1">
      <c r="A1" s="672" t="s">
        <v>189</v>
      </c>
      <c r="B1" s="672"/>
      <c r="C1" s="672"/>
      <c r="D1" s="672"/>
      <c r="E1" s="672"/>
      <c r="F1" s="672"/>
      <c r="G1" s="672"/>
      <c r="H1" s="672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  <c r="X1" s="239"/>
      <c r="Y1" s="239"/>
      <c r="Z1" s="239"/>
      <c r="AA1" s="239"/>
      <c r="AB1" s="239"/>
      <c r="AC1" s="239"/>
      <c r="AE1" s="410"/>
      <c r="AF1" s="410"/>
    </row>
    <row r="2" spans="1:32" ht="15.75" customHeight="1">
      <c r="A2" s="673" t="s">
        <v>177</v>
      </c>
      <c r="B2" s="675" t="s">
        <v>178</v>
      </c>
      <c r="C2" s="675"/>
      <c r="D2" s="675"/>
      <c r="E2" s="675"/>
      <c r="F2" s="675"/>
      <c r="G2" s="675"/>
      <c r="H2" s="675"/>
      <c r="I2" s="675"/>
      <c r="J2" s="675"/>
      <c r="K2" s="675"/>
    </row>
    <row r="3" spans="1:32" ht="15.75" customHeight="1">
      <c r="A3" s="674"/>
      <c r="B3" s="413" t="s">
        <v>179</v>
      </c>
      <c r="C3" s="413" t="s">
        <v>180</v>
      </c>
      <c r="D3" s="413" t="s">
        <v>181</v>
      </c>
      <c r="E3" s="413" t="s">
        <v>182</v>
      </c>
      <c r="F3" s="413" t="s">
        <v>183</v>
      </c>
      <c r="G3" s="413" t="s">
        <v>184</v>
      </c>
      <c r="H3" s="413" t="s">
        <v>185</v>
      </c>
      <c r="I3" s="413" t="s">
        <v>186</v>
      </c>
      <c r="J3" s="413" t="s">
        <v>55</v>
      </c>
      <c r="K3" s="413" t="s">
        <v>187</v>
      </c>
    </row>
    <row r="4" spans="1:32">
      <c r="A4" s="414" t="s">
        <v>14</v>
      </c>
      <c r="B4" s="566">
        <v>44</v>
      </c>
      <c r="C4" s="566">
        <v>60</v>
      </c>
      <c r="D4" s="566">
        <v>38</v>
      </c>
      <c r="E4" s="566">
        <v>37</v>
      </c>
      <c r="F4" s="566">
        <v>31</v>
      </c>
      <c r="G4" s="566">
        <v>30</v>
      </c>
      <c r="H4" s="566">
        <v>24</v>
      </c>
      <c r="I4" s="566">
        <v>23</v>
      </c>
      <c r="J4" s="566">
        <v>8</v>
      </c>
      <c r="K4" s="566">
        <v>295</v>
      </c>
    </row>
    <row r="5" spans="1:32">
      <c r="A5" s="61" t="s">
        <v>15</v>
      </c>
      <c r="B5" s="567">
        <v>44</v>
      </c>
      <c r="C5" s="567">
        <v>57</v>
      </c>
      <c r="D5" s="567">
        <v>36</v>
      </c>
      <c r="E5" s="567">
        <v>36</v>
      </c>
      <c r="F5" s="567">
        <v>30</v>
      </c>
      <c r="G5" s="567">
        <v>28</v>
      </c>
      <c r="H5" s="567">
        <v>24</v>
      </c>
      <c r="I5" s="567">
        <v>23</v>
      </c>
      <c r="J5" s="567">
        <v>8</v>
      </c>
      <c r="K5" s="567">
        <v>286</v>
      </c>
    </row>
    <row r="6" spans="1:32">
      <c r="A6" s="61" t="s">
        <v>16</v>
      </c>
      <c r="B6" s="567"/>
      <c r="C6" s="567">
        <v>1</v>
      </c>
      <c r="D6" s="567">
        <v>1</v>
      </c>
      <c r="E6" s="567"/>
      <c r="F6" s="567"/>
      <c r="G6" s="567">
        <v>2</v>
      </c>
      <c r="H6" s="567"/>
      <c r="I6" s="567"/>
      <c r="J6" s="567"/>
      <c r="K6" s="567">
        <v>4</v>
      </c>
    </row>
    <row r="7" spans="1:32">
      <c r="A7" s="61" t="s">
        <v>17</v>
      </c>
      <c r="B7" s="567">
        <v>0</v>
      </c>
      <c r="C7" s="567">
        <v>0</v>
      </c>
      <c r="D7" s="567">
        <v>0</v>
      </c>
      <c r="E7" s="567">
        <v>0</v>
      </c>
      <c r="F7" s="567">
        <v>0</v>
      </c>
      <c r="G7" s="567">
        <v>0</v>
      </c>
      <c r="H7" s="567">
        <v>0</v>
      </c>
      <c r="I7" s="567">
        <v>0</v>
      </c>
      <c r="J7" s="567">
        <v>0</v>
      </c>
      <c r="K7" s="567">
        <v>0</v>
      </c>
    </row>
    <row r="8" spans="1:32">
      <c r="A8" s="61" t="s">
        <v>18</v>
      </c>
      <c r="B8" s="568"/>
      <c r="C8" s="569">
        <v>2</v>
      </c>
      <c r="D8" s="569">
        <v>1</v>
      </c>
      <c r="E8" s="569">
        <v>1</v>
      </c>
      <c r="F8" s="569">
        <v>1</v>
      </c>
      <c r="G8" s="569"/>
      <c r="H8" s="569"/>
      <c r="I8" s="569"/>
      <c r="J8" s="570"/>
      <c r="K8" s="571">
        <v>5</v>
      </c>
    </row>
    <row r="9" spans="1:32" s="573" customFormat="1" ht="27" customHeight="1">
      <c r="A9" s="572" t="s">
        <v>19</v>
      </c>
      <c r="C9" s="573">
        <v>1</v>
      </c>
      <c r="D9" s="573">
        <v>2</v>
      </c>
      <c r="I9" s="573">
        <v>1</v>
      </c>
      <c r="K9" s="573">
        <v>4</v>
      </c>
    </row>
    <row r="10" spans="1:32">
      <c r="A10" s="394" t="s">
        <v>20</v>
      </c>
      <c r="B10" s="411">
        <v>3</v>
      </c>
      <c r="E10" s="411">
        <v>1</v>
      </c>
      <c r="F10" s="411">
        <v>1</v>
      </c>
      <c r="G10" s="411">
        <v>1</v>
      </c>
      <c r="K10" s="411">
        <v>6</v>
      </c>
    </row>
    <row r="11" spans="1:32">
      <c r="A11" s="394" t="s">
        <v>21</v>
      </c>
      <c r="B11" s="411">
        <v>2</v>
      </c>
      <c r="C11" s="411">
        <v>5</v>
      </c>
      <c r="D11" s="411">
        <v>1</v>
      </c>
      <c r="E11" s="411">
        <v>1</v>
      </c>
      <c r="G11" s="411">
        <v>1</v>
      </c>
      <c r="H11" s="411">
        <v>1</v>
      </c>
      <c r="I11" s="411">
        <v>1</v>
      </c>
      <c r="K11" s="411">
        <v>12</v>
      </c>
    </row>
    <row r="12" spans="1:32">
      <c r="A12" s="394" t="s">
        <v>22</v>
      </c>
      <c r="E12" s="411">
        <v>1</v>
      </c>
      <c r="K12" s="411">
        <v>1</v>
      </c>
    </row>
    <row r="13" spans="1:32">
      <c r="A13" s="394" t="s">
        <v>23</v>
      </c>
      <c r="H13" s="411">
        <v>1</v>
      </c>
      <c r="K13" s="411">
        <v>1</v>
      </c>
    </row>
    <row r="14" spans="1:32">
      <c r="A14" s="394" t="s">
        <v>92</v>
      </c>
      <c r="C14" s="411">
        <v>4</v>
      </c>
      <c r="D14" s="411">
        <v>3</v>
      </c>
      <c r="E14" s="411">
        <v>6</v>
      </c>
      <c r="F14" s="411">
        <v>3</v>
      </c>
      <c r="G14" s="411">
        <v>1</v>
      </c>
      <c r="H14" s="411">
        <v>2</v>
      </c>
      <c r="I14" s="411">
        <v>1</v>
      </c>
      <c r="J14" s="411">
        <v>1</v>
      </c>
      <c r="K14" s="411">
        <v>21</v>
      </c>
    </row>
    <row r="15" spans="1:32">
      <c r="A15" s="394" t="s">
        <v>25</v>
      </c>
      <c r="C15" s="411">
        <v>3</v>
      </c>
      <c r="D15" s="411">
        <v>1</v>
      </c>
      <c r="E15" s="411">
        <v>2</v>
      </c>
      <c r="F15" s="411">
        <v>2</v>
      </c>
      <c r="G15" s="411">
        <v>1</v>
      </c>
      <c r="I15" s="411">
        <v>3</v>
      </c>
      <c r="K15" s="411">
        <v>12</v>
      </c>
    </row>
    <row r="16" spans="1:32">
      <c r="A16" s="394" t="s">
        <v>26</v>
      </c>
      <c r="B16" s="411">
        <v>2</v>
      </c>
      <c r="F16" s="411">
        <v>1</v>
      </c>
      <c r="H16" s="411">
        <v>1</v>
      </c>
      <c r="K16" s="411">
        <v>4</v>
      </c>
    </row>
    <row r="17" spans="1:16">
      <c r="A17" s="394" t="s">
        <v>27</v>
      </c>
      <c r="B17" s="411">
        <v>6</v>
      </c>
      <c r="C17" s="411">
        <v>11</v>
      </c>
      <c r="D17" s="411">
        <v>12</v>
      </c>
      <c r="E17" s="411">
        <v>9</v>
      </c>
      <c r="F17" s="411">
        <v>8</v>
      </c>
      <c r="G17" s="411">
        <v>6</v>
      </c>
      <c r="H17" s="411">
        <v>3</v>
      </c>
      <c r="I17" s="411">
        <v>4</v>
      </c>
      <c r="J17" s="411">
        <v>1</v>
      </c>
      <c r="K17" s="411">
        <v>60</v>
      </c>
    </row>
    <row r="18" spans="1:16">
      <c r="A18" s="394" t="s">
        <v>28</v>
      </c>
      <c r="D18" s="411">
        <v>1</v>
      </c>
      <c r="K18" s="411">
        <v>1</v>
      </c>
    </row>
    <row r="19" spans="1:16">
      <c r="A19" s="394" t="s">
        <v>29</v>
      </c>
      <c r="C19" s="411">
        <v>1</v>
      </c>
      <c r="E19" s="411">
        <v>2</v>
      </c>
      <c r="F19" s="411">
        <v>2</v>
      </c>
      <c r="H19" s="411">
        <v>1</v>
      </c>
      <c r="I19" s="411">
        <v>1</v>
      </c>
      <c r="K19" s="411">
        <v>7</v>
      </c>
    </row>
    <row r="20" spans="1:16">
      <c r="A20" s="394" t="s">
        <v>30</v>
      </c>
      <c r="B20" s="411">
        <v>19</v>
      </c>
      <c r="C20" s="411">
        <v>22</v>
      </c>
      <c r="D20" s="411">
        <v>7</v>
      </c>
      <c r="E20" s="411">
        <v>9</v>
      </c>
      <c r="F20" s="411">
        <v>9</v>
      </c>
      <c r="G20" s="411">
        <v>10</v>
      </c>
      <c r="H20" s="411">
        <v>11</v>
      </c>
      <c r="I20" s="411">
        <v>6</v>
      </c>
      <c r="J20" s="411">
        <v>2</v>
      </c>
      <c r="K20" s="411">
        <v>95</v>
      </c>
    </row>
    <row r="21" spans="1:16">
      <c r="A21" s="394" t="s">
        <v>31</v>
      </c>
      <c r="B21" s="411">
        <v>3</v>
      </c>
      <c r="C21" s="411">
        <v>2</v>
      </c>
      <c r="D21" s="411">
        <v>1</v>
      </c>
      <c r="E21" s="411">
        <v>2</v>
      </c>
      <c r="G21" s="411">
        <v>2</v>
      </c>
      <c r="I21" s="411">
        <v>1</v>
      </c>
      <c r="K21" s="411">
        <v>11</v>
      </c>
    </row>
    <row r="22" spans="1:16">
      <c r="A22" s="394" t="s">
        <v>32</v>
      </c>
      <c r="C22" s="411">
        <v>1</v>
      </c>
      <c r="I22" s="411">
        <v>1</v>
      </c>
      <c r="J22" s="411">
        <v>1</v>
      </c>
      <c r="K22" s="411">
        <v>3</v>
      </c>
    </row>
    <row r="23" spans="1:16">
      <c r="A23" s="394" t="s">
        <v>33</v>
      </c>
      <c r="C23" s="411">
        <v>2</v>
      </c>
      <c r="D23" s="411">
        <v>1</v>
      </c>
      <c r="E23" s="411">
        <v>1</v>
      </c>
      <c r="F23" s="411">
        <v>1</v>
      </c>
      <c r="G23" s="411">
        <v>2</v>
      </c>
      <c r="I23" s="411">
        <v>1</v>
      </c>
      <c r="K23" s="411">
        <v>8</v>
      </c>
    </row>
    <row r="24" spans="1:16">
      <c r="A24" s="394" t="s">
        <v>34</v>
      </c>
      <c r="D24" s="411">
        <v>1</v>
      </c>
      <c r="K24" s="411">
        <v>1</v>
      </c>
    </row>
    <row r="25" spans="1:16">
      <c r="A25" s="394" t="s">
        <v>35</v>
      </c>
      <c r="B25" s="411">
        <v>7</v>
      </c>
      <c r="C25" s="411">
        <v>4</v>
      </c>
      <c r="D25" s="411">
        <v>2</v>
      </c>
      <c r="F25" s="411">
        <v>2</v>
      </c>
      <c r="G25" s="411">
        <v>4</v>
      </c>
      <c r="H25" s="411">
        <v>3</v>
      </c>
      <c r="I25" s="411">
        <v>1</v>
      </c>
      <c r="J25" s="411">
        <v>1</v>
      </c>
      <c r="K25" s="411">
        <v>24</v>
      </c>
    </row>
    <row r="26" spans="1:16">
      <c r="A26" s="394" t="s">
        <v>36</v>
      </c>
      <c r="D26" s="411">
        <v>3</v>
      </c>
      <c r="E26" s="411">
        <v>1</v>
      </c>
      <c r="F26" s="411">
        <v>1</v>
      </c>
      <c r="I26" s="411">
        <v>1</v>
      </c>
      <c r="K26" s="411">
        <v>6</v>
      </c>
    </row>
    <row r="27" spans="1:16">
      <c r="A27" s="394" t="s">
        <v>37</v>
      </c>
      <c r="B27" s="411">
        <v>2</v>
      </c>
      <c r="C27" s="411">
        <v>1</v>
      </c>
      <c r="D27" s="411">
        <v>1</v>
      </c>
      <c r="E27" s="411">
        <v>1</v>
      </c>
      <c r="H27" s="411">
        <v>1</v>
      </c>
      <c r="I27" s="411">
        <v>1</v>
      </c>
      <c r="J27" s="411">
        <v>2</v>
      </c>
      <c r="K27" s="411">
        <v>9</v>
      </c>
    </row>
    <row r="28" spans="1:16">
      <c r="A28" s="96" t="s">
        <v>38</v>
      </c>
      <c r="B28" s="412"/>
      <c r="C28" s="415"/>
      <c r="D28" s="412"/>
      <c r="E28" s="412"/>
      <c r="F28" s="412"/>
      <c r="G28" s="412"/>
      <c r="H28" s="412"/>
      <c r="I28" s="412"/>
      <c r="J28" s="412"/>
      <c r="K28" s="412"/>
    </row>
    <row r="29" spans="1:16" ht="8.25" customHeight="1"/>
    <row r="30" spans="1:16" ht="20.25" customHeight="1">
      <c r="A30" s="676" t="s">
        <v>111</v>
      </c>
      <c r="B30" s="676"/>
      <c r="C30" s="676"/>
      <c r="D30" s="676"/>
      <c r="E30" s="676"/>
      <c r="F30" s="676"/>
      <c r="G30" s="676"/>
      <c r="H30" s="676"/>
      <c r="I30" s="676"/>
      <c r="J30" s="676"/>
      <c r="K30" s="676"/>
      <c r="L30" s="676"/>
      <c r="M30" s="676"/>
      <c r="N30" s="676"/>
      <c r="O30" s="676"/>
      <c r="P30" s="676"/>
    </row>
  </sheetData>
  <mergeCells count="4">
    <mergeCell ref="A1:H1"/>
    <mergeCell ref="A2:A3"/>
    <mergeCell ref="B2:K2"/>
    <mergeCell ref="A30:P3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00B050"/>
  </sheetPr>
  <dimension ref="A1:AP137"/>
  <sheetViews>
    <sheetView workbookViewId="0">
      <selection activeCell="H1" sqref="H1"/>
    </sheetView>
  </sheetViews>
  <sheetFormatPr baseColWidth="10" defaultColWidth="11.5703125" defaultRowHeight="13.5"/>
  <cols>
    <col min="1" max="1" width="25" style="1" bestFit="1" customWidth="1"/>
    <col min="2" max="2" width="1.28515625" style="1" customWidth="1"/>
    <col min="3" max="5" width="11.5703125" style="1"/>
    <col min="6" max="6" width="11.5703125" style="1" customWidth="1"/>
    <col min="7" max="7" width="1" style="1" customWidth="1"/>
    <col min="8" max="8" width="11.5703125" style="426"/>
    <col min="9" max="9" width="11.5703125" style="431"/>
    <col min="10" max="13" width="11.5703125" style="294"/>
    <col min="14" max="14" width="11.5703125" style="431"/>
    <col min="15" max="15" width="11.5703125" style="426"/>
    <col min="16" max="16384" width="11.5703125" style="1"/>
  </cols>
  <sheetData>
    <row r="1" spans="1:15" ht="15" customHeight="1">
      <c r="A1" s="677" t="s">
        <v>196</v>
      </c>
      <c r="B1" s="677"/>
      <c r="C1" s="677"/>
      <c r="D1" s="677"/>
      <c r="E1" s="677"/>
      <c r="F1" s="677"/>
      <c r="G1" s="416"/>
    </row>
    <row r="2" spans="1:15" ht="15">
      <c r="A2" s="677"/>
      <c r="B2" s="677"/>
      <c r="C2" s="677"/>
      <c r="D2" s="677"/>
      <c r="E2" s="677"/>
      <c r="F2" s="677"/>
      <c r="G2" s="416"/>
    </row>
    <row r="3" spans="1:15">
      <c r="A3" s="3"/>
      <c r="B3" s="66"/>
      <c r="G3" s="3"/>
    </row>
    <row r="4" spans="1:15">
      <c r="A4" s="678" t="s">
        <v>190</v>
      </c>
      <c r="B4" s="84"/>
      <c r="C4" s="681" t="s">
        <v>91</v>
      </c>
      <c r="D4" s="681"/>
      <c r="E4" s="681"/>
      <c r="F4" s="681"/>
      <c r="G4" s="25"/>
    </row>
    <row r="5" spans="1:15" ht="30.75" customHeight="1">
      <c r="A5" s="679"/>
      <c r="B5" s="84"/>
      <c r="C5" s="417" t="s">
        <v>191</v>
      </c>
      <c r="D5" s="418" t="s">
        <v>192</v>
      </c>
      <c r="E5" s="681" t="s">
        <v>193</v>
      </c>
      <c r="F5" s="681"/>
      <c r="G5" s="84"/>
    </row>
    <row r="6" spans="1:15" ht="27.75" customHeight="1">
      <c r="A6" s="680"/>
      <c r="B6" s="419"/>
      <c r="C6" s="420" t="s">
        <v>12</v>
      </c>
      <c r="D6" s="420" t="s">
        <v>12</v>
      </c>
      <c r="E6" s="420" t="s">
        <v>12</v>
      </c>
      <c r="F6" s="420" t="s">
        <v>79</v>
      </c>
      <c r="G6" s="84"/>
    </row>
    <row r="7" spans="1:15">
      <c r="A7" s="65"/>
      <c r="B7" s="65"/>
      <c r="C7" s="65"/>
      <c r="D7" s="65"/>
      <c r="E7" s="65"/>
      <c r="F7" s="65"/>
    </row>
    <row r="8" spans="1:15" s="60" customFormat="1" ht="16.5">
      <c r="A8" s="421" t="s">
        <v>14</v>
      </c>
      <c r="B8" s="421"/>
      <c r="C8" s="421">
        <f>SUM(C14:C33)</f>
        <v>196</v>
      </c>
      <c r="D8" s="421">
        <v>172</v>
      </c>
      <c r="E8" s="421">
        <f>+D8+C8</f>
        <v>368</v>
      </c>
      <c r="F8" s="100">
        <f>+E8/L8*1000</f>
        <v>9.2562316070126016</v>
      </c>
      <c r="H8" s="427"/>
      <c r="I8" s="429"/>
      <c r="J8" s="405" t="s">
        <v>14</v>
      </c>
      <c r="K8" s="405"/>
      <c r="L8" s="396">
        <f>+L9+L10+L11+L12</f>
        <v>39757</v>
      </c>
      <c r="M8" s="432"/>
      <c r="N8" s="429"/>
      <c r="O8" s="427"/>
    </row>
    <row r="9" spans="1:15" s="60" customFormat="1" ht="16.5">
      <c r="A9" s="421" t="s">
        <v>15</v>
      </c>
      <c r="B9" s="421"/>
      <c r="C9" s="421">
        <v>196</v>
      </c>
      <c r="D9" s="421">
        <v>166</v>
      </c>
      <c r="E9" s="421">
        <f t="shared" ref="E9:E33" si="0">+D9+C9</f>
        <v>362</v>
      </c>
      <c r="F9" s="100">
        <f t="shared" ref="F9:F32" si="1">+E9/L9*1000</f>
        <v>9.2076815464835313</v>
      </c>
      <c r="H9" s="427"/>
      <c r="I9" s="428"/>
      <c r="J9" s="405" t="s">
        <v>15</v>
      </c>
      <c r="K9" s="405"/>
      <c r="L9" s="396">
        <f>SUM(L14:L33)</f>
        <v>39315</v>
      </c>
      <c r="M9" s="432"/>
      <c r="N9" s="429"/>
      <c r="O9" s="427"/>
    </row>
    <row r="10" spans="1:15" s="60" customFormat="1" ht="16.5">
      <c r="A10" s="421" t="s">
        <v>16</v>
      </c>
      <c r="B10" s="421"/>
      <c r="C10" s="421">
        <v>0</v>
      </c>
      <c r="D10" s="421">
        <v>4</v>
      </c>
      <c r="E10" s="421">
        <f t="shared" si="0"/>
        <v>4</v>
      </c>
      <c r="F10" s="100">
        <f t="shared" si="1"/>
        <v>9.4117647058823515</v>
      </c>
      <c r="H10" s="427"/>
      <c r="I10" s="428"/>
      <c r="J10" s="405" t="s">
        <v>16</v>
      </c>
      <c r="K10" s="405"/>
      <c r="L10" s="396">
        <v>425</v>
      </c>
      <c r="M10" s="432"/>
      <c r="N10" s="429"/>
      <c r="O10" s="427"/>
    </row>
    <row r="11" spans="1:15" s="60" customFormat="1" ht="16.5">
      <c r="A11" s="421" t="s">
        <v>17</v>
      </c>
      <c r="B11" s="421"/>
      <c r="C11" s="421">
        <v>0</v>
      </c>
      <c r="D11" s="421">
        <v>0</v>
      </c>
      <c r="E11" s="421">
        <f t="shared" si="0"/>
        <v>0</v>
      </c>
      <c r="F11" s="100">
        <f t="shared" si="1"/>
        <v>0</v>
      </c>
      <c r="H11" s="427"/>
      <c r="I11" s="428"/>
      <c r="J11" s="405" t="s">
        <v>17</v>
      </c>
      <c r="K11" s="405"/>
      <c r="L11" s="396">
        <v>1</v>
      </c>
      <c r="M11" s="432"/>
      <c r="N11" s="429"/>
      <c r="O11" s="427"/>
    </row>
    <row r="12" spans="1:15" s="60" customFormat="1" ht="16.5">
      <c r="A12" s="421" t="s">
        <v>18</v>
      </c>
      <c r="B12" s="421"/>
      <c r="C12" s="421">
        <v>0</v>
      </c>
      <c r="D12" s="421">
        <v>2</v>
      </c>
      <c r="E12" s="421">
        <f t="shared" si="0"/>
        <v>2</v>
      </c>
      <c r="F12" s="100">
        <f t="shared" si="1"/>
        <v>125</v>
      </c>
      <c r="H12" s="427"/>
      <c r="I12" s="428"/>
      <c r="J12" s="405" t="s">
        <v>18</v>
      </c>
      <c r="K12" s="405"/>
      <c r="L12" s="396">
        <v>16</v>
      </c>
      <c r="M12" s="432"/>
      <c r="N12" s="429"/>
      <c r="O12" s="427"/>
    </row>
    <row r="13" spans="1:15" ht="16.5">
      <c r="A13" s="422"/>
      <c r="B13" s="3"/>
      <c r="C13" s="3"/>
      <c r="D13" s="14"/>
      <c r="E13" s="421">
        <f t="shared" si="0"/>
        <v>0</v>
      </c>
      <c r="F13" s="100">
        <v>0</v>
      </c>
      <c r="I13" s="428"/>
      <c r="J13" s="399"/>
      <c r="K13" s="399"/>
      <c r="L13" s="397"/>
    </row>
    <row r="14" spans="1:15" ht="16.5">
      <c r="A14" s="422" t="s">
        <v>19</v>
      </c>
      <c r="B14" s="3"/>
      <c r="C14" s="3">
        <v>3</v>
      </c>
      <c r="D14" s="44">
        <v>1</v>
      </c>
      <c r="E14" s="421">
        <f t="shared" si="0"/>
        <v>4</v>
      </c>
      <c r="F14" s="100">
        <f t="shared" si="1"/>
        <v>8.2304526748971192</v>
      </c>
      <c r="I14" s="428"/>
      <c r="J14" s="406" t="s">
        <v>19</v>
      </c>
      <c r="K14" s="406"/>
      <c r="L14" s="398">
        <v>486</v>
      </c>
    </row>
    <row r="15" spans="1:15" ht="16.5">
      <c r="A15" s="422" t="s">
        <v>20</v>
      </c>
      <c r="B15" s="3"/>
      <c r="C15" s="3">
        <v>3</v>
      </c>
      <c r="D15" s="44">
        <v>3</v>
      </c>
      <c r="E15" s="421">
        <f t="shared" si="0"/>
        <v>6</v>
      </c>
      <c r="F15" s="100">
        <f t="shared" si="1"/>
        <v>7.1428571428571423</v>
      </c>
      <c r="I15" s="428"/>
      <c r="J15" s="406" t="s">
        <v>20</v>
      </c>
      <c r="K15" s="406"/>
      <c r="L15" s="399">
        <v>840</v>
      </c>
    </row>
    <row r="16" spans="1:15" ht="16.5">
      <c r="A16" s="422" t="s">
        <v>21</v>
      </c>
      <c r="B16" s="3"/>
      <c r="C16" s="3">
        <v>6</v>
      </c>
      <c r="D16" s="44">
        <v>8</v>
      </c>
      <c r="E16" s="421">
        <f t="shared" si="0"/>
        <v>14</v>
      </c>
      <c r="F16" s="100">
        <f t="shared" si="1"/>
        <v>7.1319409067753439</v>
      </c>
      <c r="I16" s="428"/>
      <c r="J16" s="406" t="s">
        <v>21</v>
      </c>
      <c r="K16" s="406"/>
      <c r="L16" s="399">
        <v>1963</v>
      </c>
    </row>
    <row r="17" spans="1:26" ht="16.5">
      <c r="A17" s="422" t="s">
        <v>22</v>
      </c>
      <c r="B17" s="3"/>
      <c r="C17" s="3">
        <v>1</v>
      </c>
      <c r="D17" s="44">
        <v>1</v>
      </c>
      <c r="E17" s="421">
        <f t="shared" si="0"/>
        <v>2</v>
      </c>
      <c r="F17" s="100">
        <f t="shared" si="1"/>
        <v>2.1186440677966103</v>
      </c>
      <c r="I17" s="428"/>
      <c r="J17" s="406" t="s">
        <v>22</v>
      </c>
      <c r="K17" s="406"/>
      <c r="L17" s="399">
        <v>944</v>
      </c>
    </row>
    <row r="18" spans="1:26" ht="16.5">
      <c r="A18" s="422" t="s">
        <v>23</v>
      </c>
      <c r="B18" s="3"/>
      <c r="C18" s="3">
        <v>1</v>
      </c>
      <c r="D18" s="44">
        <v>3</v>
      </c>
      <c r="E18" s="421">
        <f t="shared" si="0"/>
        <v>4</v>
      </c>
      <c r="F18" s="100">
        <f t="shared" si="1"/>
        <v>12.461059190031152</v>
      </c>
      <c r="I18" s="428"/>
      <c r="J18" s="406" t="s">
        <v>23</v>
      </c>
      <c r="K18" s="406"/>
      <c r="L18" s="399">
        <v>321</v>
      </c>
    </row>
    <row r="19" spans="1:26" ht="16.5">
      <c r="A19" s="422" t="s">
        <v>92</v>
      </c>
      <c r="B19" s="3"/>
      <c r="C19" s="3">
        <v>19</v>
      </c>
      <c r="D19" s="44">
        <v>5</v>
      </c>
      <c r="E19" s="421">
        <f t="shared" si="0"/>
        <v>24</v>
      </c>
      <c r="F19" s="100">
        <f t="shared" si="1"/>
        <v>10.743061772605193</v>
      </c>
      <c r="I19" s="429"/>
      <c r="J19" s="406" t="s">
        <v>24</v>
      </c>
      <c r="K19" s="406"/>
      <c r="L19" s="399">
        <v>2234</v>
      </c>
    </row>
    <row r="20" spans="1:26" ht="16.5">
      <c r="A20" s="422" t="s">
        <v>25</v>
      </c>
      <c r="B20" s="3"/>
      <c r="C20" s="3">
        <v>11</v>
      </c>
      <c r="D20" s="44">
        <v>13</v>
      </c>
      <c r="E20" s="421">
        <f t="shared" si="0"/>
        <v>24</v>
      </c>
      <c r="F20" s="100">
        <f t="shared" si="1"/>
        <v>8.9318943059173801</v>
      </c>
      <c r="I20" s="428"/>
      <c r="J20" s="406" t="s">
        <v>25</v>
      </c>
      <c r="K20" s="406"/>
      <c r="L20" s="399">
        <v>2687</v>
      </c>
    </row>
    <row r="21" spans="1:26" ht="16.5">
      <c r="A21" s="422" t="s">
        <v>26</v>
      </c>
      <c r="B21" s="3"/>
      <c r="C21" s="3">
        <v>2</v>
      </c>
      <c r="D21" s="44">
        <v>0</v>
      </c>
      <c r="E21" s="421">
        <f t="shared" si="0"/>
        <v>2</v>
      </c>
      <c r="F21" s="100">
        <f t="shared" si="1"/>
        <v>2.6385224274406331</v>
      </c>
      <c r="I21" s="428"/>
      <c r="J21" s="406" t="s">
        <v>26</v>
      </c>
      <c r="K21" s="406"/>
      <c r="L21" s="399">
        <v>758</v>
      </c>
    </row>
    <row r="22" spans="1:26" ht="16.5">
      <c r="A22" s="422" t="s">
        <v>27</v>
      </c>
      <c r="B22" s="3"/>
      <c r="C22" s="3">
        <v>46</v>
      </c>
      <c r="D22" s="44">
        <v>34</v>
      </c>
      <c r="E22" s="421">
        <f t="shared" si="0"/>
        <v>80</v>
      </c>
      <c r="F22" s="100">
        <f t="shared" si="1"/>
        <v>11.689070718877849</v>
      </c>
      <c r="I22" s="428"/>
      <c r="J22" s="406" t="s">
        <v>27</v>
      </c>
      <c r="K22" s="406"/>
      <c r="L22" s="399">
        <v>6844</v>
      </c>
    </row>
    <row r="23" spans="1:26" ht="16.5">
      <c r="A23" s="422" t="s">
        <v>28</v>
      </c>
      <c r="B23" s="3"/>
      <c r="C23" s="3">
        <v>1</v>
      </c>
      <c r="D23" s="44">
        <v>9</v>
      </c>
      <c r="E23" s="421">
        <f t="shared" si="0"/>
        <v>10</v>
      </c>
      <c r="F23" s="100">
        <f t="shared" si="1"/>
        <v>8.6206896551724128</v>
      </c>
      <c r="I23" s="428"/>
      <c r="J23" s="406" t="s">
        <v>28</v>
      </c>
      <c r="K23" s="406"/>
      <c r="L23" s="399">
        <v>1160</v>
      </c>
    </row>
    <row r="24" spans="1:26" ht="16.5">
      <c r="A24" s="422" t="s">
        <v>29</v>
      </c>
      <c r="B24" s="3"/>
      <c r="C24" s="3">
        <v>6</v>
      </c>
      <c r="D24" s="44">
        <v>1</v>
      </c>
      <c r="E24" s="421">
        <f t="shared" si="0"/>
        <v>7</v>
      </c>
      <c r="F24" s="100">
        <f t="shared" si="1"/>
        <v>16.431924882629108</v>
      </c>
      <c r="I24" s="428"/>
      <c r="J24" s="406" t="s">
        <v>29</v>
      </c>
      <c r="K24" s="406"/>
      <c r="L24" s="399">
        <v>426</v>
      </c>
    </row>
    <row r="25" spans="1:26" ht="16.5">
      <c r="A25" s="422" t="s">
        <v>30</v>
      </c>
      <c r="B25" s="3"/>
      <c r="C25" s="3">
        <v>51</v>
      </c>
      <c r="D25" s="44">
        <v>58</v>
      </c>
      <c r="E25" s="421">
        <f t="shared" si="0"/>
        <v>109</v>
      </c>
      <c r="F25" s="100">
        <f t="shared" si="1"/>
        <v>7.6944797402230689</v>
      </c>
      <c r="I25" s="428"/>
      <c r="J25" s="406" t="s">
        <v>30</v>
      </c>
      <c r="K25" s="406"/>
      <c r="L25" s="399">
        <v>14166</v>
      </c>
    </row>
    <row r="26" spans="1:26" ht="16.5">
      <c r="A26" s="422" t="s">
        <v>31</v>
      </c>
      <c r="B26" s="3"/>
      <c r="C26" s="3">
        <v>8</v>
      </c>
      <c r="D26" s="44">
        <v>4</v>
      </c>
      <c r="E26" s="421">
        <f t="shared" si="0"/>
        <v>12</v>
      </c>
      <c r="F26" s="100">
        <f t="shared" si="1"/>
        <v>16.172506738544474</v>
      </c>
      <c r="I26" s="428"/>
      <c r="J26" s="406" t="s">
        <v>31</v>
      </c>
      <c r="K26" s="406"/>
      <c r="L26" s="399">
        <v>742</v>
      </c>
    </row>
    <row r="27" spans="1:26" ht="16.5">
      <c r="A27" s="422" t="s">
        <v>32</v>
      </c>
      <c r="B27" s="3"/>
      <c r="C27" s="3">
        <v>3</v>
      </c>
      <c r="D27" s="44">
        <v>2</v>
      </c>
      <c r="E27" s="421">
        <f t="shared" si="0"/>
        <v>5</v>
      </c>
      <c r="F27" s="100">
        <f t="shared" si="1"/>
        <v>11.261261261261261</v>
      </c>
      <c r="I27" s="428"/>
      <c r="J27" s="406" t="s">
        <v>32</v>
      </c>
      <c r="K27" s="406"/>
      <c r="L27" s="399">
        <v>444</v>
      </c>
    </row>
    <row r="28" spans="1:26" ht="16.5">
      <c r="A28" s="422" t="s">
        <v>33</v>
      </c>
      <c r="B28" s="3"/>
      <c r="C28" s="3">
        <v>7</v>
      </c>
      <c r="D28" s="44">
        <v>1</v>
      </c>
      <c r="E28" s="421">
        <f t="shared" si="0"/>
        <v>8</v>
      </c>
      <c r="F28" s="100">
        <f t="shared" si="1"/>
        <v>8.7241003271537618</v>
      </c>
      <c r="I28" s="428"/>
      <c r="J28" s="406" t="s">
        <v>33</v>
      </c>
      <c r="K28" s="406"/>
      <c r="L28" s="399">
        <v>917</v>
      </c>
    </row>
    <row r="29" spans="1:26" ht="16.5">
      <c r="A29" s="422" t="s">
        <v>34</v>
      </c>
      <c r="B29" s="3"/>
      <c r="C29" s="3">
        <v>1</v>
      </c>
      <c r="D29" s="44">
        <v>2</v>
      </c>
      <c r="E29" s="421">
        <f t="shared" si="0"/>
        <v>3</v>
      </c>
      <c r="F29" s="100">
        <f t="shared" si="1"/>
        <v>5.3956834532374103</v>
      </c>
      <c r="J29" s="406" t="s">
        <v>34</v>
      </c>
      <c r="K29" s="406"/>
      <c r="L29" s="399">
        <v>556</v>
      </c>
    </row>
    <row r="30" spans="1:26" ht="16.5">
      <c r="A30" s="422" t="s">
        <v>35</v>
      </c>
      <c r="B30" s="3"/>
      <c r="C30" s="3">
        <v>11</v>
      </c>
      <c r="D30" s="44">
        <v>15</v>
      </c>
      <c r="E30" s="421">
        <f t="shared" si="0"/>
        <v>26</v>
      </c>
      <c r="F30" s="100">
        <f t="shared" si="1"/>
        <v>11.328976034858387</v>
      </c>
      <c r="J30" s="406" t="s">
        <v>35</v>
      </c>
      <c r="K30" s="406"/>
      <c r="L30" s="399">
        <v>2295</v>
      </c>
    </row>
    <row r="31" spans="1:26" ht="16.5">
      <c r="A31" s="422" t="s">
        <v>36</v>
      </c>
      <c r="B31" s="3"/>
      <c r="C31" s="3">
        <v>5</v>
      </c>
      <c r="D31" s="44">
        <v>2</v>
      </c>
      <c r="E31" s="421">
        <f t="shared" si="0"/>
        <v>7</v>
      </c>
      <c r="F31" s="100">
        <f t="shared" si="1"/>
        <v>9.1743119266055047</v>
      </c>
      <c r="J31" s="406" t="s">
        <v>36</v>
      </c>
      <c r="K31" s="406"/>
      <c r="L31" s="399">
        <v>763</v>
      </c>
      <c r="Y31" s="60"/>
      <c r="Z31" s="60"/>
    </row>
    <row r="32" spans="1:26" ht="16.5">
      <c r="A32" s="422" t="s">
        <v>37</v>
      </c>
      <c r="B32" s="3"/>
      <c r="C32" s="3">
        <v>4</v>
      </c>
      <c r="D32" s="44">
        <v>4</v>
      </c>
      <c r="E32" s="421">
        <f t="shared" si="0"/>
        <v>8</v>
      </c>
      <c r="F32" s="100">
        <f t="shared" si="1"/>
        <v>10.484927916120578</v>
      </c>
      <c r="J32" s="406" t="s">
        <v>37</v>
      </c>
      <c r="K32" s="406"/>
      <c r="L32" s="399">
        <v>763</v>
      </c>
    </row>
    <row r="33" spans="1:42" ht="16.5">
      <c r="A33" s="423" t="s">
        <v>38</v>
      </c>
      <c r="B33" s="66"/>
      <c r="C33" s="69">
        <v>7</v>
      </c>
      <c r="D33" s="69">
        <v>0</v>
      </c>
      <c r="E33" s="94">
        <f t="shared" si="0"/>
        <v>7</v>
      </c>
      <c r="F33" s="424">
        <v>0</v>
      </c>
      <c r="J33" s="406" t="s">
        <v>38</v>
      </c>
      <c r="K33" s="406"/>
      <c r="L33" s="396">
        <v>6</v>
      </c>
    </row>
    <row r="34" spans="1:42" ht="5.45" customHeight="1"/>
    <row r="35" spans="1:42" s="48" customFormat="1" ht="17.45" customHeight="1">
      <c r="A35" s="682" t="s">
        <v>194</v>
      </c>
      <c r="B35" s="682"/>
      <c r="C35" s="682"/>
      <c r="D35" s="682"/>
      <c r="E35" s="682"/>
      <c r="F35" s="682"/>
      <c r="G35" s="425"/>
      <c r="H35" s="430"/>
      <c r="I35" s="433"/>
      <c r="J35" s="339"/>
      <c r="K35" s="339"/>
      <c r="L35" s="339"/>
      <c r="M35" s="339"/>
      <c r="N35" s="433"/>
      <c r="O35" s="430"/>
      <c r="P35" s="425"/>
      <c r="Q35" s="425"/>
      <c r="R35" s="425"/>
      <c r="S35" s="425"/>
      <c r="T35" s="425"/>
    </row>
    <row r="36" spans="1:42" s="48" customFormat="1" ht="39.75" customHeight="1">
      <c r="A36" s="628" t="s">
        <v>195</v>
      </c>
      <c r="B36" s="628"/>
      <c r="C36" s="628"/>
      <c r="D36" s="628"/>
      <c r="E36" s="628"/>
      <c r="F36" s="628"/>
      <c r="G36" s="425"/>
      <c r="H36" s="430"/>
      <c r="I36" s="433"/>
      <c r="J36" s="339"/>
      <c r="K36" s="339"/>
      <c r="L36" s="339"/>
      <c r="M36" s="339"/>
      <c r="N36" s="433"/>
      <c r="O36" s="430"/>
      <c r="P36" s="425"/>
      <c r="Q36" s="425"/>
      <c r="R36" s="425"/>
      <c r="S36" s="425"/>
      <c r="T36" s="425"/>
    </row>
    <row r="37" spans="1:42" s="149" customFormat="1" ht="13.15" customHeight="1">
      <c r="A37" s="628" t="s">
        <v>128</v>
      </c>
      <c r="B37" s="628"/>
      <c r="C37" s="628"/>
      <c r="D37" s="628"/>
      <c r="E37" s="628"/>
      <c r="F37" s="628"/>
      <c r="G37" s="628"/>
      <c r="H37" s="628"/>
      <c r="I37" s="628"/>
      <c r="J37" s="628"/>
      <c r="K37" s="628"/>
      <c r="L37" s="628"/>
      <c r="M37" s="628"/>
      <c r="N37" s="628"/>
      <c r="O37" s="628"/>
      <c r="P37" s="628"/>
      <c r="Q37" s="628"/>
      <c r="R37" s="628"/>
      <c r="S37" s="628"/>
      <c r="T37" s="628"/>
      <c r="U37" s="152"/>
      <c r="V37" s="221"/>
      <c r="X37" s="152"/>
      <c r="Y37" s="221"/>
      <c r="AA37" s="152"/>
      <c r="AB37" s="221"/>
      <c r="AD37" s="152"/>
      <c r="AE37" s="221"/>
      <c r="AH37" s="221"/>
      <c r="AJ37" s="150"/>
      <c r="AK37" s="150"/>
      <c r="AL37" s="150"/>
      <c r="AM37" s="150"/>
      <c r="AN37" s="150"/>
      <c r="AO37" s="150"/>
      <c r="AP37" s="150"/>
    </row>
    <row r="118" spans="26:27">
      <c r="Z118" s="422"/>
      <c r="AA118" s="88"/>
    </row>
    <row r="119" spans="26:27">
      <c r="Z119" s="422"/>
      <c r="AA119" s="88"/>
    </row>
    <row r="120" spans="26:27">
      <c r="Z120" s="422"/>
      <c r="AA120" s="88"/>
    </row>
    <row r="121" spans="26:27">
      <c r="Z121" s="422"/>
      <c r="AA121" s="88"/>
    </row>
    <row r="122" spans="26:27">
      <c r="Z122" s="422"/>
      <c r="AA122" s="88"/>
    </row>
    <row r="123" spans="26:27">
      <c r="Z123" s="422"/>
      <c r="AA123" s="88"/>
    </row>
    <row r="124" spans="26:27">
      <c r="Z124" s="422"/>
      <c r="AA124" s="88"/>
    </row>
    <row r="125" spans="26:27">
      <c r="Z125" s="422"/>
      <c r="AA125" s="88"/>
    </row>
    <row r="126" spans="26:27" ht="15">
      <c r="Z126" s="421"/>
      <c r="AA126" s="107"/>
    </row>
    <row r="127" spans="26:27">
      <c r="Z127" s="422"/>
      <c r="AA127" s="88"/>
    </row>
    <row r="128" spans="26:27">
      <c r="Z128" s="422"/>
      <c r="AA128" s="88"/>
    </row>
    <row r="129" spans="26:27">
      <c r="Z129" s="422"/>
      <c r="AA129" s="88"/>
    </row>
    <row r="130" spans="26:27">
      <c r="Z130" s="422"/>
      <c r="AA130" s="88"/>
    </row>
    <row r="131" spans="26:27">
      <c r="Z131" s="422"/>
      <c r="AA131" s="88"/>
    </row>
    <row r="132" spans="26:27">
      <c r="Z132" s="422"/>
      <c r="AA132" s="88"/>
    </row>
    <row r="133" spans="26:27">
      <c r="Z133" s="422"/>
      <c r="AA133" s="88"/>
    </row>
    <row r="134" spans="26:27">
      <c r="Z134" s="422"/>
      <c r="AA134" s="88"/>
    </row>
    <row r="135" spans="26:27">
      <c r="Z135" s="422"/>
      <c r="AA135" s="88"/>
    </row>
    <row r="136" spans="26:27">
      <c r="Z136" s="422"/>
      <c r="AA136" s="88"/>
    </row>
    <row r="137" spans="26:27">
      <c r="Z137" s="422"/>
      <c r="AA137" s="88"/>
    </row>
  </sheetData>
  <mergeCells count="7">
    <mergeCell ref="A37:T37"/>
    <mergeCell ref="A1:F2"/>
    <mergeCell ref="A4:A6"/>
    <mergeCell ref="C4:F4"/>
    <mergeCell ref="E5:F5"/>
    <mergeCell ref="A35:F35"/>
    <mergeCell ref="A36:F3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00B050"/>
  </sheetPr>
  <dimension ref="A1:D34"/>
  <sheetViews>
    <sheetView workbookViewId="0">
      <selection activeCell="E1" sqref="E1"/>
    </sheetView>
  </sheetViews>
  <sheetFormatPr baseColWidth="10" defaultRowHeight="15"/>
  <cols>
    <col min="1" max="1" width="22.85546875" customWidth="1"/>
    <col min="2" max="3" width="15" customWidth="1"/>
    <col min="4" max="4" width="15" style="317" customWidth="1"/>
  </cols>
  <sheetData>
    <row r="1" spans="1:4" ht="28.5" customHeight="1">
      <c r="A1" s="683" t="s">
        <v>210</v>
      </c>
      <c r="B1" s="683"/>
      <c r="C1" s="683"/>
      <c r="D1" s="683"/>
    </row>
    <row r="2" spans="1:4" ht="28.5" customHeight="1">
      <c r="A2" s="683"/>
      <c r="B2" s="683"/>
      <c r="C2" s="683"/>
      <c r="D2" s="683"/>
    </row>
    <row r="3" spans="1:4">
      <c r="A3" s="481"/>
      <c r="B3" s="481"/>
      <c r="C3" s="482"/>
      <c r="D3" s="67"/>
    </row>
    <row r="4" spans="1:4" ht="18.75" customHeight="1">
      <c r="A4" s="684" t="s">
        <v>10</v>
      </c>
      <c r="B4" s="686" t="s">
        <v>91</v>
      </c>
      <c r="C4" s="688" t="s">
        <v>197</v>
      </c>
      <c r="D4" s="690" t="s">
        <v>198</v>
      </c>
    </row>
    <row r="5" spans="1:4" ht="20.25" customHeight="1">
      <c r="A5" s="685"/>
      <c r="B5" s="687"/>
      <c r="C5" s="689"/>
      <c r="D5" s="632"/>
    </row>
    <row r="6" spans="1:4" ht="15.75">
      <c r="A6" s="503" t="s">
        <v>14</v>
      </c>
      <c r="B6" s="504">
        <f>+B7+B8+B9+B10</f>
        <v>32589</v>
      </c>
      <c r="C6" s="505">
        <f>(B6/D6)*1000</f>
        <v>9.2152567937387495</v>
      </c>
      <c r="D6" s="506">
        <f>SUM(D11:D30)</f>
        <v>3536418</v>
      </c>
    </row>
    <row r="7" spans="1:4" ht="15.75">
      <c r="A7" s="483" t="s">
        <v>60</v>
      </c>
      <c r="B7" s="485">
        <f>SUM(B11:B30)</f>
        <v>32113</v>
      </c>
      <c r="C7" s="484">
        <f>(B7/D7)*1000</f>
        <v>9.2148324569395328</v>
      </c>
      <c r="D7" s="538">
        <f>SUM(D12:D31)</f>
        <v>3484925</v>
      </c>
    </row>
    <row r="8" spans="1:4" ht="15.75">
      <c r="A8" s="486" t="s">
        <v>16</v>
      </c>
      <c r="B8" s="487">
        <v>427</v>
      </c>
      <c r="C8" s="484">
        <v>0</v>
      </c>
      <c r="D8" s="501"/>
    </row>
    <row r="9" spans="1:4" ht="15.75">
      <c r="A9" s="486" t="s">
        <v>17</v>
      </c>
      <c r="B9" s="487">
        <v>15</v>
      </c>
      <c r="C9" s="484">
        <v>0</v>
      </c>
      <c r="D9" s="501"/>
    </row>
    <row r="10" spans="1:4" ht="15.75">
      <c r="A10" s="486" t="s">
        <v>18</v>
      </c>
      <c r="B10" s="488">
        <v>34</v>
      </c>
      <c r="C10" s="484">
        <v>0</v>
      </c>
      <c r="D10" s="501"/>
    </row>
    <row r="11" spans="1:4">
      <c r="A11" s="489" t="s">
        <v>19</v>
      </c>
      <c r="B11" s="3">
        <v>503</v>
      </c>
      <c r="C11" s="484">
        <f t="shared" ref="C11:C29" si="0">(B11/D11)*1000</f>
        <v>9.7683180238090621</v>
      </c>
      <c r="D11" s="502">
        <v>51493</v>
      </c>
    </row>
    <row r="12" spans="1:4">
      <c r="A12" s="489" t="s">
        <v>20</v>
      </c>
      <c r="B12" s="3">
        <v>1028</v>
      </c>
      <c r="C12" s="484">
        <f t="shared" si="0"/>
        <v>11.512144864889077</v>
      </c>
      <c r="D12" s="502">
        <v>89297</v>
      </c>
    </row>
    <row r="13" spans="1:4">
      <c r="A13" s="489" t="s">
        <v>21</v>
      </c>
      <c r="B13" s="3">
        <v>1598</v>
      </c>
      <c r="C13" s="484">
        <f t="shared" si="0"/>
        <v>7.7560767259454844</v>
      </c>
      <c r="D13" s="502">
        <v>206032</v>
      </c>
    </row>
    <row r="14" spans="1:4">
      <c r="A14" s="489" t="s">
        <v>22</v>
      </c>
      <c r="B14" s="3">
        <v>847</v>
      </c>
      <c r="C14" s="484">
        <f t="shared" si="0"/>
        <v>8.7704765257729811</v>
      </c>
      <c r="D14" s="502">
        <v>96574</v>
      </c>
    </row>
    <row r="15" spans="1:4">
      <c r="A15" s="489" t="s">
        <v>23</v>
      </c>
      <c r="B15" s="3">
        <v>179</v>
      </c>
      <c r="C15" s="484">
        <f t="shared" si="0"/>
        <v>7.6613593562746107</v>
      </c>
      <c r="D15" s="502">
        <v>23364</v>
      </c>
    </row>
    <row r="16" spans="1:4">
      <c r="A16" s="489" t="s">
        <v>199</v>
      </c>
      <c r="B16" s="3">
        <v>2248</v>
      </c>
      <c r="C16" s="484">
        <f t="shared" si="0"/>
        <v>10.60627506487379</v>
      </c>
      <c r="D16" s="502">
        <v>211950</v>
      </c>
    </row>
    <row r="17" spans="1:4">
      <c r="A17" s="489" t="s">
        <v>200</v>
      </c>
      <c r="B17" s="3">
        <v>1258</v>
      </c>
      <c r="C17" s="484">
        <f t="shared" si="0"/>
        <v>6.3061437279435353</v>
      </c>
      <c r="D17" s="502">
        <v>199488</v>
      </c>
    </row>
    <row r="18" spans="1:4">
      <c r="A18" s="489" t="s">
        <v>26</v>
      </c>
      <c r="B18" s="3">
        <v>848</v>
      </c>
      <c r="C18" s="484">
        <f t="shared" si="0"/>
        <v>11.767644528322833</v>
      </c>
      <c r="D18" s="502">
        <v>72062</v>
      </c>
    </row>
    <row r="19" spans="1:4">
      <c r="A19" s="489" t="s">
        <v>201</v>
      </c>
      <c r="B19" s="3">
        <v>5071</v>
      </c>
      <c r="C19" s="484">
        <f t="shared" si="0"/>
        <v>8.6926262667818612</v>
      </c>
      <c r="D19" s="502">
        <v>583368</v>
      </c>
    </row>
    <row r="20" spans="1:4">
      <c r="A20" s="489" t="s">
        <v>202</v>
      </c>
      <c r="B20" s="3">
        <v>915</v>
      </c>
      <c r="C20" s="484">
        <f t="shared" si="0"/>
        <v>7.4665230482998357</v>
      </c>
      <c r="D20" s="502">
        <v>122547</v>
      </c>
    </row>
    <row r="21" spans="1:4">
      <c r="A21" s="489" t="s">
        <v>203</v>
      </c>
      <c r="B21" s="3">
        <v>230</v>
      </c>
      <c r="C21" s="484">
        <f t="shared" si="0"/>
        <v>6.8505391076428195</v>
      </c>
      <c r="D21" s="502">
        <v>33574</v>
      </c>
    </row>
    <row r="22" spans="1:4">
      <c r="A22" s="489" t="s">
        <v>30</v>
      </c>
      <c r="B22" s="3">
        <v>12835</v>
      </c>
      <c r="C22" s="484">
        <f t="shared" si="0"/>
        <v>9.9418284908714885</v>
      </c>
      <c r="D22" s="502">
        <v>1291010</v>
      </c>
    </row>
    <row r="23" spans="1:4">
      <c r="A23" s="489" t="s">
        <v>204</v>
      </c>
      <c r="B23" s="3">
        <v>540</v>
      </c>
      <c r="C23" s="484">
        <f t="shared" si="0"/>
        <v>6.9922825918060809</v>
      </c>
      <c r="D23" s="502">
        <v>77228</v>
      </c>
    </row>
    <row r="24" spans="1:4">
      <c r="A24" s="489" t="s">
        <v>205</v>
      </c>
      <c r="B24" s="3">
        <v>239</v>
      </c>
      <c r="C24" s="484">
        <f t="shared" si="0"/>
        <v>7.0139398385913427</v>
      </c>
      <c r="D24" s="502">
        <v>34075</v>
      </c>
    </row>
    <row r="25" spans="1:4">
      <c r="A25" s="489" t="s">
        <v>206</v>
      </c>
      <c r="B25" s="3">
        <v>818</v>
      </c>
      <c r="C25" s="484">
        <f t="shared" si="0"/>
        <v>9.0904039562149261</v>
      </c>
      <c r="D25" s="502">
        <v>89985</v>
      </c>
    </row>
    <row r="26" spans="1:4">
      <c r="A26" s="489" t="s">
        <v>207</v>
      </c>
      <c r="B26" s="3">
        <v>402</v>
      </c>
      <c r="C26" s="484">
        <f t="shared" si="0"/>
        <v>9.1278581321950014</v>
      </c>
      <c r="D26" s="502">
        <v>44041</v>
      </c>
    </row>
    <row r="27" spans="1:4">
      <c r="A27" s="489" t="s">
        <v>35</v>
      </c>
      <c r="B27" s="3">
        <v>1467</v>
      </c>
      <c r="C27" s="484">
        <f t="shared" si="0"/>
        <v>7.9465248173165977</v>
      </c>
      <c r="D27" s="502">
        <v>184609</v>
      </c>
    </row>
    <row r="28" spans="1:4">
      <c r="A28" s="489" t="s">
        <v>36</v>
      </c>
      <c r="B28" s="3">
        <v>675</v>
      </c>
      <c r="C28" s="484">
        <f t="shared" si="0"/>
        <v>9.5313404594812123</v>
      </c>
      <c r="D28" s="502">
        <v>70819</v>
      </c>
    </row>
    <row r="29" spans="1:4">
      <c r="A29" s="489" t="s">
        <v>37</v>
      </c>
      <c r="B29" s="3">
        <v>412</v>
      </c>
      <c r="C29" s="484">
        <f t="shared" si="0"/>
        <v>7.5042803540854619</v>
      </c>
      <c r="D29" s="502">
        <v>54902</v>
      </c>
    </row>
    <row r="30" spans="1:4">
      <c r="A30" s="490" t="s">
        <v>38</v>
      </c>
      <c r="B30" s="499">
        <v>0</v>
      </c>
      <c r="C30" s="507">
        <v>0</v>
      </c>
      <c r="D30" s="500">
        <v>0</v>
      </c>
    </row>
    <row r="31" spans="1:4" ht="17.25" customHeight="1">
      <c r="A31" s="1"/>
      <c r="B31" s="1"/>
      <c r="C31" s="1"/>
      <c r="D31" s="67"/>
    </row>
    <row r="32" spans="1:4">
      <c r="A32" s="691" t="s">
        <v>208</v>
      </c>
      <c r="B32" s="691"/>
      <c r="C32" s="691"/>
      <c r="D32" s="691"/>
    </row>
    <row r="33" spans="1:4" ht="18" customHeight="1">
      <c r="A33" s="602" t="s">
        <v>209</v>
      </c>
      <c r="B33" s="602"/>
      <c r="C33" s="602"/>
      <c r="D33" s="602"/>
    </row>
    <row r="34" spans="1:4" ht="21.75" customHeight="1">
      <c r="A34" s="602" t="s">
        <v>211</v>
      </c>
      <c r="B34" s="602"/>
      <c r="C34" s="602"/>
      <c r="D34" s="602"/>
    </row>
  </sheetData>
  <mergeCells count="8">
    <mergeCell ref="A33:D33"/>
    <mergeCell ref="A34:D34"/>
    <mergeCell ref="A1:D2"/>
    <mergeCell ref="A4:A5"/>
    <mergeCell ref="B4:B5"/>
    <mergeCell ref="C4:C5"/>
    <mergeCell ref="D4:D5"/>
    <mergeCell ref="A32:D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9</vt:i4>
      </vt:variant>
    </vt:vector>
  </HeadingPairs>
  <TitlesOfParts>
    <vt:vector size="24" baseType="lpstr"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 y 10</vt:lpstr>
      <vt:lpstr>Tabla 11-12-13</vt:lpstr>
      <vt:lpstr>Tabla 14</vt:lpstr>
      <vt:lpstr>Tabla 15</vt:lpstr>
      <vt:lpstr>Tabla 16</vt:lpstr>
      <vt:lpstr>Tabla 17</vt:lpstr>
      <vt:lpstr>Tabla 18</vt:lpstr>
      <vt:lpstr>'Tabla 1'!Área_de_impresión</vt:lpstr>
      <vt:lpstr>'Tabla 11-12-13'!Área_de_impresión</vt:lpstr>
      <vt:lpstr>'Tabla 2'!Área_de_impresión</vt:lpstr>
      <vt:lpstr>'Tabla 3'!Área_de_impresión</vt:lpstr>
      <vt:lpstr>'Tabla 4'!Área_de_impresión</vt:lpstr>
      <vt:lpstr>'Tabla 5'!Área_de_impresión</vt:lpstr>
      <vt:lpstr>'Tabla 6'!Área_de_impresión</vt:lpstr>
      <vt:lpstr>'Tabla 8'!Área_de_impresión</vt:lpstr>
      <vt:lpstr>'Tabla 9 y 10'!Área_de_impresión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Analisis</dc:creator>
  <cp:lastModifiedBy>usuario</cp:lastModifiedBy>
  <cp:lastPrinted>2022-04-25T12:34:55Z</cp:lastPrinted>
  <dcterms:created xsi:type="dcterms:W3CDTF">2012-05-24T11:13:50Z</dcterms:created>
  <dcterms:modified xsi:type="dcterms:W3CDTF">2024-12-17T12:10:28Z</dcterms:modified>
</cp:coreProperties>
</file>